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1.8.1" sheetId="12" r:id="rId12"/>
    <sheet name="1.8.2" sheetId="13" r:id="rId13"/>
    <sheet name="1.9" sheetId="14" r:id="rId14"/>
    <sheet name="2.1 (1)" sheetId="15" r:id="rId15"/>
    <sheet name="2.1 (2)" sheetId="16" r:id="rId16"/>
    <sheet name="2.2" sheetId="17" r:id="rId17"/>
    <sheet name="2.3 (1)" sheetId="18" r:id="rId18"/>
    <sheet name="2.4" sheetId="19" r:id="rId19"/>
    <sheet name="2.5 (1)" sheetId="20" r:id="rId20"/>
    <sheet name="2.5 (2)" sheetId="21" r:id="rId21"/>
    <sheet name="2.5 (3)" sheetId="22" r:id="rId22"/>
    <sheet name="2.5 (4)" sheetId="23" r:id="rId23"/>
    <sheet name="2.6 (1)" sheetId="24" r:id="rId24"/>
    <sheet name="2.6 (2)" sheetId="25" r:id="rId25"/>
    <sheet name="2.6 (3)" sheetId="26" r:id="rId26"/>
    <sheet name="2.6 (4)" sheetId="27" r:id="rId27"/>
    <sheet name="2.7" sheetId="28" r:id="rId28"/>
  </sheets>
  <calcPr calcId="144525"/>
</workbook>
</file>

<file path=xl/calcChain.xml><?xml version="1.0" encoding="utf-8"?>
<calcChain xmlns="http://schemas.openxmlformats.org/spreadsheetml/2006/main">
  <c r="O49" i="27" l="1"/>
  <c r="N49" i="27"/>
  <c r="M49" i="27"/>
  <c r="L49" i="27"/>
  <c r="K49" i="27"/>
  <c r="J49" i="27"/>
  <c r="I49" i="27"/>
  <c r="H49" i="27"/>
  <c r="G49" i="27"/>
  <c r="F49" i="27"/>
  <c r="E49" i="27"/>
  <c r="D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49" i="27" s="1"/>
  <c r="Z50" i="26"/>
  <c r="Y50" i="26"/>
  <c r="X50" i="26"/>
  <c r="W50" i="26"/>
  <c r="V50" i="26"/>
  <c r="U50" i="26"/>
  <c r="R50" i="26"/>
  <c r="Q50" i="26"/>
  <c r="P50" i="26"/>
  <c r="O50" i="26"/>
  <c r="N50" i="26"/>
  <c r="M50" i="26"/>
  <c r="J50" i="26"/>
  <c r="I50" i="26"/>
  <c r="H50" i="26"/>
  <c r="G50" i="26"/>
  <c r="F50" i="26"/>
  <c r="E50" i="26"/>
  <c r="T49" i="26"/>
  <c r="S49" i="26"/>
  <c r="L49" i="26"/>
  <c r="K49" i="26"/>
  <c r="D49" i="26"/>
  <c r="C49" i="26"/>
  <c r="T48" i="26"/>
  <c r="S48" i="26"/>
  <c r="L48" i="26"/>
  <c r="K48" i="26"/>
  <c r="D48" i="26"/>
  <c r="C48" i="26"/>
  <c r="T47" i="26"/>
  <c r="S47" i="26"/>
  <c r="L47" i="26"/>
  <c r="K47" i="26"/>
  <c r="D47" i="26"/>
  <c r="C47" i="26"/>
  <c r="T46" i="26"/>
  <c r="S46" i="26"/>
  <c r="L46" i="26"/>
  <c r="K46" i="26"/>
  <c r="D46" i="26"/>
  <c r="C46" i="26"/>
  <c r="T45" i="26"/>
  <c r="S45" i="26"/>
  <c r="L45" i="26"/>
  <c r="K45" i="26"/>
  <c r="D45" i="26"/>
  <c r="C45" i="26"/>
  <c r="T44" i="26"/>
  <c r="S44" i="26"/>
  <c r="L44" i="26"/>
  <c r="K44" i="26"/>
  <c r="D44" i="26"/>
  <c r="C44" i="26"/>
  <c r="T43" i="26"/>
  <c r="S43" i="26"/>
  <c r="L43" i="26"/>
  <c r="K43" i="26"/>
  <c r="D43" i="26"/>
  <c r="C43" i="26"/>
  <c r="T42" i="26"/>
  <c r="S42" i="26"/>
  <c r="L42" i="26"/>
  <c r="K42" i="26"/>
  <c r="D42" i="26"/>
  <c r="C42" i="26"/>
  <c r="T41" i="26"/>
  <c r="S41" i="26"/>
  <c r="L41" i="26"/>
  <c r="K41" i="26"/>
  <c r="D41" i="26"/>
  <c r="C41" i="26"/>
  <c r="T40" i="26"/>
  <c r="S40" i="26"/>
  <c r="L40" i="26"/>
  <c r="K40" i="26"/>
  <c r="D40" i="26"/>
  <c r="C40" i="26"/>
  <c r="T39" i="26"/>
  <c r="S39" i="26"/>
  <c r="L39" i="26"/>
  <c r="K39" i="26"/>
  <c r="D39" i="26"/>
  <c r="C39" i="26"/>
  <c r="T38" i="26"/>
  <c r="S38" i="26"/>
  <c r="L38" i="26"/>
  <c r="K38" i="26"/>
  <c r="D38" i="26"/>
  <c r="C38" i="26"/>
  <c r="T37" i="26"/>
  <c r="S37" i="26"/>
  <c r="L37" i="26"/>
  <c r="K37" i="26"/>
  <c r="D37" i="26"/>
  <c r="C37" i="26"/>
  <c r="T36" i="26"/>
  <c r="S36" i="26"/>
  <c r="L36" i="26"/>
  <c r="K36" i="26"/>
  <c r="D36" i="26"/>
  <c r="C36" i="26"/>
  <c r="T35" i="26"/>
  <c r="S35" i="26"/>
  <c r="L35" i="26"/>
  <c r="K35" i="26"/>
  <c r="D35" i="26"/>
  <c r="C35" i="26"/>
  <c r="T34" i="26"/>
  <c r="S34" i="26"/>
  <c r="L34" i="26"/>
  <c r="K34" i="26"/>
  <c r="D34" i="26"/>
  <c r="C34" i="26"/>
  <c r="T33" i="26"/>
  <c r="S33" i="26"/>
  <c r="L33" i="26"/>
  <c r="K33" i="26"/>
  <c r="D33" i="26"/>
  <c r="C33" i="26"/>
  <c r="T32" i="26"/>
  <c r="S32" i="26"/>
  <c r="L32" i="26"/>
  <c r="K32" i="26"/>
  <c r="D32" i="26"/>
  <c r="C32" i="26"/>
  <c r="T31" i="26"/>
  <c r="S31" i="26"/>
  <c r="L31" i="26"/>
  <c r="K31" i="26"/>
  <c r="D31" i="26"/>
  <c r="C31" i="26"/>
  <c r="T30" i="26"/>
  <c r="S30" i="26"/>
  <c r="L30" i="26"/>
  <c r="K30" i="26"/>
  <c r="D30" i="26"/>
  <c r="C30" i="26"/>
  <c r="T29" i="26"/>
  <c r="S29" i="26"/>
  <c r="L29" i="26"/>
  <c r="K29" i="26"/>
  <c r="D29" i="26"/>
  <c r="C29" i="26"/>
  <c r="T28" i="26"/>
  <c r="S28" i="26"/>
  <c r="L28" i="26"/>
  <c r="K28" i="26"/>
  <c r="D28" i="26"/>
  <c r="C28" i="26"/>
  <c r="T27" i="26"/>
  <c r="S27" i="26"/>
  <c r="L27" i="26"/>
  <c r="K27" i="26"/>
  <c r="D27" i="26"/>
  <c r="C27" i="26"/>
  <c r="T26" i="26"/>
  <c r="S26" i="26"/>
  <c r="L26" i="26"/>
  <c r="K26" i="26"/>
  <c r="D26" i="26"/>
  <c r="C26" i="26"/>
  <c r="T25" i="26"/>
  <c r="S25" i="26"/>
  <c r="L25" i="26"/>
  <c r="K25" i="26"/>
  <c r="D25" i="26"/>
  <c r="C25" i="26"/>
  <c r="T24" i="26"/>
  <c r="S24" i="26"/>
  <c r="L24" i="26"/>
  <c r="K24" i="26"/>
  <c r="D24" i="26"/>
  <c r="C24" i="26"/>
  <c r="T23" i="26"/>
  <c r="S23" i="26"/>
  <c r="L23" i="26"/>
  <c r="K23" i="26"/>
  <c r="D23" i="26"/>
  <c r="C23" i="26"/>
  <c r="T22" i="26"/>
  <c r="S22" i="26"/>
  <c r="L22" i="26"/>
  <c r="K22" i="26"/>
  <c r="D22" i="26"/>
  <c r="C22" i="26"/>
  <c r="T21" i="26"/>
  <c r="S21" i="26"/>
  <c r="L21" i="26"/>
  <c r="K21" i="26"/>
  <c r="D21" i="26"/>
  <c r="C21" i="26"/>
  <c r="T20" i="26"/>
  <c r="S20" i="26"/>
  <c r="L20" i="26"/>
  <c r="K20" i="26"/>
  <c r="D20" i="26"/>
  <c r="C20" i="26"/>
  <c r="T19" i="26"/>
  <c r="S19" i="26"/>
  <c r="L19" i="26"/>
  <c r="K19" i="26"/>
  <c r="D19" i="26"/>
  <c r="C19" i="26"/>
  <c r="T18" i="26"/>
  <c r="S18" i="26"/>
  <c r="L18" i="26"/>
  <c r="K18" i="26"/>
  <c r="D18" i="26"/>
  <c r="C18" i="26"/>
  <c r="T17" i="26"/>
  <c r="S17" i="26"/>
  <c r="L17" i="26"/>
  <c r="K17" i="26"/>
  <c r="D17" i="26"/>
  <c r="C17" i="26"/>
  <c r="T16" i="26"/>
  <c r="S16" i="26"/>
  <c r="L16" i="26"/>
  <c r="K16" i="26"/>
  <c r="D16" i="26"/>
  <c r="C16" i="26"/>
  <c r="T15" i="26"/>
  <c r="S15" i="26"/>
  <c r="L15" i="26"/>
  <c r="K15" i="26"/>
  <c r="D15" i="26"/>
  <c r="C15" i="26"/>
  <c r="T14" i="26"/>
  <c r="S14" i="26"/>
  <c r="L14" i="26"/>
  <c r="K14" i="26"/>
  <c r="D14" i="26"/>
  <c r="C14" i="26"/>
  <c r="T13" i="26"/>
  <c r="S13" i="26"/>
  <c r="L13" i="26"/>
  <c r="K13" i="26"/>
  <c r="D13" i="26"/>
  <c r="C13" i="26"/>
  <c r="T12" i="26"/>
  <c r="S12" i="26"/>
  <c r="L12" i="26"/>
  <c r="K12" i="26"/>
  <c r="D12" i="26"/>
  <c r="C12" i="26"/>
  <c r="T11" i="26"/>
  <c r="S11" i="26"/>
  <c r="L11" i="26"/>
  <c r="K11" i="26"/>
  <c r="D11" i="26"/>
  <c r="C11" i="26"/>
  <c r="T10" i="26"/>
  <c r="S10" i="26"/>
  <c r="L10" i="26"/>
  <c r="K10" i="26"/>
  <c r="D10" i="26"/>
  <c r="C10" i="26"/>
  <c r="T9" i="26"/>
  <c r="S9" i="26"/>
  <c r="L9" i="26"/>
  <c r="K9" i="26"/>
  <c r="D9" i="26"/>
  <c r="C9" i="26"/>
  <c r="T8" i="26"/>
  <c r="T50" i="26" s="1"/>
  <c r="S8" i="26"/>
  <c r="S50" i="26" s="1"/>
  <c r="L8" i="26"/>
  <c r="L50" i="26" s="1"/>
  <c r="K8" i="26"/>
  <c r="K50" i="26" s="1"/>
  <c r="D8" i="26"/>
  <c r="D50" i="26" s="1"/>
  <c r="C8" i="26"/>
  <c r="C50" i="26" s="1"/>
  <c r="K48" i="25"/>
  <c r="J48" i="25"/>
  <c r="I48" i="25"/>
  <c r="H48" i="25"/>
  <c r="F48" i="25"/>
  <c r="E48" i="25"/>
  <c r="D48" i="25"/>
  <c r="G47" i="25"/>
  <c r="C47" i="25"/>
  <c r="G46" i="25"/>
  <c r="C46" i="25"/>
  <c r="G45" i="25"/>
  <c r="C45" i="25"/>
  <c r="G44" i="25"/>
  <c r="C44" i="25"/>
  <c r="G43" i="25"/>
  <c r="C43" i="25"/>
  <c r="G42" i="25"/>
  <c r="C42" i="25"/>
  <c r="G41" i="25"/>
  <c r="C41" i="25"/>
  <c r="G40" i="25"/>
  <c r="C40" i="25"/>
  <c r="G39" i="25"/>
  <c r="C39" i="25"/>
  <c r="G38" i="25"/>
  <c r="C38" i="25"/>
  <c r="G37" i="25"/>
  <c r="C37" i="25"/>
  <c r="G36" i="25"/>
  <c r="C36" i="25"/>
  <c r="G35" i="25"/>
  <c r="C35" i="25"/>
  <c r="G34" i="25"/>
  <c r="C34" i="25"/>
  <c r="G33" i="25"/>
  <c r="C33" i="25"/>
  <c r="G32" i="25"/>
  <c r="C32" i="25"/>
  <c r="G31" i="25"/>
  <c r="C31" i="25"/>
  <c r="G30" i="25"/>
  <c r="C30" i="25"/>
  <c r="G29" i="25"/>
  <c r="C29" i="25"/>
  <c r="G28" i="25"/>
  <c r="C28" i="25"/>
  <c r="G27" i="25"/>
  <c r="C27" i="25"/>
  <c r="G26" i="25"/>
  <c r="C26" i="25"/>
  <c r="G25" i="25"/>
  <c r="C25" i="25"/>
  <c r="G24" i="25"/>
  <c r="C24" i="25"/>
  <c r="G23" i="25"/>
  <c r="C23" i="25"/>
  <c r="G22" i="25"/>
  <c r="C22" i="25"/>
  <c r="G21" i="25"/>
  <c r="C21" i="25"/>
  <c r="G20" i="25"/>
  <c r="C20" i="25"/>
  <c r="G19" i="25"/>
  <c r="C19" i="25"/>
  <c r="G18" i="25"/>
  <c r="C18" i="25"/>
  <c r="G17" i="25"/>
  <c r="C17" i="25"/>
  <c r="G16" i="25"/>
  <c r="C16" i="25"/>
  <c r="G15" i="25"/>
  <c r="C15" i="25"/>
  <c r="G14" i="25"/>
  <c r="C14" i="25"/>
  <c r="G13" i="25"/>
  <c r="C13" i="25"/>
  <c r="G12" i="25"/>
  <c r="C12" i="25"/>
  <c r="G11" i="25"/>
  <c r="C11" i="25"/>
  <c r="G10" i="25"/>
  <c r="C10" i="25"/>
  <c r="G9" i="25"/>
  <c r="C9" i="25"/>
  <c r="G8" i="25"/>
  <c r="C8" i="25"/>
  <c r="G7" i="25"/>
  <c r="C7" i="25"/>
  <c r="G6" i="25"/>
  <c r="G48" i="25" s="1"/>
  <c r="C6" i="25"/>
  <c r="C48" i="25" s="1"/>
  <c r="J50" i="24"/>
  <c r="I50" i="24"/>
  <c r="H50" i="24"/>
  <c r="G50" i="24"/>
  <c r="F50" i="24"/>
  <c r="E50" i="24"/>
  <c r="D49" i="24"/>
  <c r="C49" i="24"/>
  <c r="D48" i="24"/>
  <c r="C48" i="24"/>
  <c r="D47" i="24"/>
  <c r="C47" i="24"/>
  <c r="D46" i="24"/>
  <c r="C46" i="24"/>
  <c r="D45" i="24"/>
  <c r="C45" i="24"/>
  <c r="D44" i="24"/>
  <c r="C44" i="24"/>
  <c r="D43" i="24"/>
  <c r="C43" i="24"/>
  <c r="D42" i="24"/>
  <c r="C42" i="24"/>
  <c r="D41" i="24"/>
  <c r="C41" i="24"/>
  <c r="D40" i="24"/>
  <c r="C40" i="24"/>
  <c r="D39" i="24"/>
  <c r="C39" i="24"/>
  <c r="D38" i="24"/>
  <c r="C38" i="24"/>
  <c r="D37" i="24"/>
  <c r="C37" i="24"/>
  <c r="D36" i="24"/>
  <c r="C36" i="24"/>
  <c r="D35" i="24"/>
  <c r="C35" i="24"/>
  <c r="D34" i="24"/>
  <c r="C34" i="24"/>
  <c r="D33" i="24"/>
  <c r="C33" i="24"/>
  <c r="D32" i="24"/>
  <c r="C32" i="24"/>
  <c r="D31" i="24"/>
  <c r="C31" i="24"/>
  <c r="D30" i="24"/>
  <c r="C30" i="24"/>
  <c r="D29" i="24"/>
  <c r="C29" i="24"/>
  <c r="D28" i="24"/>
  <c r="C28" i="24"/>
  <c r="D27" i="24"/>
  <c r="C27" i="24"/>
  <c r="D26" i="24"/>
  <c r="C26" i="24"/>
  <c r="D25" i="24"/>
  <c r="C25" i="24"/>
  <c r="D24" i="24"/>
  <c r="C24" i="24"/>
  <c r="D23" i="24"/>
  <c r="C23" i="24"/>
  <c r="D22" i="24"/>
  <c r="C22" i="24"/>
  <c r="D21" i="24"/>
  <c r="C21" i="24"/>
  <c r="D20" i="24"/>
  <c r="C20" i="24"/>
  <c r="D19" i="24"/>
  <c r="C19" i="24"/>
  <c r="D18" i="24"/>
  <c r="C18" i="24"/>
  <c r="D17" i="24"/>
  <c r="C17" i="24"/>
  <c r="D16" i="24"/>
  <c r="C16" i="24"/>
  <c r="D15" i="24"/>
  <c r="C15" i="24"/>
  <c r="D14" i="24"/>
  <c r="C14" i="24"/>
  <c r="D13" i="24"/>
  <c r="C13" i="24"/>
  <c r="D12" i="24"/>
  <c r="C12" i="24"/>
  <c r="D11" i="24"/>
  <c r="C11" i="24"/>
  <c r="D10" i="24"/>
  <c r="C10" i="24"/>
  <c r="D9" i="24"/>
  <c r="C9" i="24"/>
  <c r="D8" i="24"/>
  <c r="D50" i="24" s="1"/>
  <c r="C8" i="24"/>
  <c r="C50" i="24" s="1"/>
  <c r="K23" i="23"/>
  <c r="J23" i="23"/>
  <c r="I23" i="23"/>
  <c r="H23" i="23"/>
  <c r="G23" i="23"/>
  <c r="F23" i="23"/>
  <c r="E23" i="23"/>
  <c r="D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23" i="23" s="1"/>
  <c r="M16" i="22"/>
  <c r="L16" i="22"/>
  <c r="K16" i="22"/>
  <c r="J16" i="22"/>
  <c r="I16" i="22"/>
  <c r="H16" i="22"/>
  <c r="G16" i="22"/>
  <c r="F16" i="22"/>
  <c r="E16" i="22"/>
  <c r="D16" i="22"/>
  <c r="C16" i="22"/>
  <c r="M12" i="22"/>
  <c r="L12" i="22"/>
  <c r="K12" i="22"/>
  <c r="J12" i="22"/>
  <c r="I12" i="22"/>
  <c r="H12" i="22"/>
  <c r="G12" i="22"/>
  <c r="F12" i="22"/>
  <c r="E12" i="22"/>
  <c r="D12" i="22"/>
  <c r="C12" i="22"/>
  <c r="M8" i="22"/>
  <c r="L8" i="22"/>
  <c r="K8" i="22"/>
  <c r="J8" i="22"/>
  <c r="I8" i="22"/>
  <c r="H8" i="22"/>
  <c r="G8" i="22"/>
  <c r="F8" i="22"/>
  <c r="E8" i="22"/>
  <c r="D8" i="22"/>
  <c r="C8" i="22"/>
  <c r="M4" i="22"/>
  <c r="M20" i="22" s="1"/>
  <c r="L4" i="22"/>
  <c r="L20" i="22" s="1"/>
  <c r="K4" i="22"/>
  <c r="K20" i="22" s="1"/>
  <c r="J4" i="22"/>
  <c r="J20" i="22" s="1"/>
  <c r="I4" i="22"/>
  <c r="I20" i="22" s="1"/>
  <c r="H4" i="22"/>
  <c r="H20" i="22" s="1"/>
  <c r="G4" i="22"/>
  <c r="G20" i="22" s="1"/>
  <c r="F4" i="22"/>
  <c r="F20" i="22" s="1"/>
  <c r="E4" i="22"/>
  <c r="E20" i="22" s="1"/>
  <c r="D4" i="22"/>
  <c r="D20" i="22" s="1"/>
  <c r="C4" i="22"/>
  <c r="C20" i="22" s="1"/>
  <c r="N17" i="21"/>
  <c r="M17" i="21"/>
  <c r="L17" i="21"/>
  <c r="K17" i="21"/>
  <c r="J17" i="21"/>
  <c r="I17" i="21"/>
  <c r="H17" i="21"/>
  <c r="G17" i="21"/>
  <c r="F17" i="21"/>
  <c r="E17" i="21"/>
  <c r="D17" i="21"/>
  <c r="C17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N9" i="21"/>
  <c r="M9" i="21"/>
  <c r="L9" i="21"/>
  <c r="K9" i="21"/>
  <c r="J9" i="21"/>
  <c r="I9" i="21"/>
  <c r="H9" i="21"/>
  <c r="G9" i="21"/>
  <c r="F9" i="21"/>
  <c r="E9" i="21"/>
  <c r="D9" i="21"/>
  <c r="C9" i="21"/>
  <c r="N5" i="21"/>
  <c r="N21" i="21" s="1"/>
  <c r="M5" i="21"/>
  <c r="M21" i="21" s="1"/>
  <c r="L5" i="21"/>
  <c r="L21" i="21" s="1"/>
  <c r="K5" i="21"/>
  <c r="K21" i="21" s="1"/>
  <c r="J5" i="21"/>
  <c r="J21" i="21" s="1"/>
  <c r="I5" i="21"/>
  <c r="I21" i="21" s="1"/>
  <c r="H5" i="21"/>
  <c r="H21" i="21" s="1"/>
  <c r="G5" i="21"/>
  <c r="G21" i="21" s="1"/>
  <c r="F5" i="21"/>
  <c r="F21" i="21" s="1"/>
  <c r="E5" i="21"/>
  <c r="E21" i="21" s="1"/>
  <c r="D5" i="21"/>
  <c r="D21" i="21" s="1"/>
  <c r="C5" i="21"/>
  <c r="C21" i="21" s="1"/>
  <c r="J25" i="20"/>
  <c r="I25" i="20"/>
  <c r="H25" i="20"/>
  <c r="G25" i="20"/>
  <c r="F25" i="20"/>
  <c r="E25" i="20"/>
  <c r="D25" i="20"/>
  <c r="E24" i="20"/>
  <c r="C24" i="20"/>
  <c r="E23" i="20"/>
  <c r="C23" i="20" s="1"/>
  <c r="E22" i="20"/>
  <c r="C22" i="20"/>
  <c r="E21" i="20"/>
  <c r="C21" i="20" s="1"/>
  <c r="E20" i="20"/>
  <c r="C20" i="20"/>
  <c r="E19" i="20"/>
  <c r="C19" i="20" s="1"/>
  <c r="E18" i="20"/>
  <c r="C18" i="20"/>
  <c r="E17" i="20"/>
  <c r="C17" i="20" s="1"/>
  <c r="E16" i="20"/>
  <c r="C16" i="20"/>
  <c r="E15" i="20"/>
  <c r="C15" i="20" s="1"/>
  <c r="E14" i="20"/>
  <c r="C14" i="20"/>
  <c r="E13" i="20"/>
  <c r="C13" i="20" s="1"/>
  <c r="E12" i="20"/>
  <c r="C12" i="20"/>
  <c r="E11" i="20"/>
  <c r="C11" i="20" s="1"/>
  <c r="E10" i="20"/>
  <c r="C10" i="20"/>
  <c r="E9" i="20"/>
  <c r="C9" i="20" s="1"/>
  <c r="C25" i="20" s="1"/>
  <c r="V8" i="17"/>
  <c r="U8" i="17"/>
  <c r="T8" i="17"/>
  <c r="R8" i="17"/>
  <c r="Q8" i="17"/>
  <c r="P8" i="17"/>
  <c r="O8" i="17"/>
  <c r="M8" i="17"/>
  <c r="L8" i="17"/>
  <c r="K8" i="17"/>
  <c r="J8" i="17"/>
  <c r="S7" i="17"/>
  <c r="S8" i="17" s="1"/>
  <c r="N7" i="17"/>
  <c r="N8" i="17" s="1"/>
  <c r="I7" i="17"/>
  <c r="I8" i="17" s="1"/>
  <c r="P10" i="16"/>
  <c r="O10" i="16"/>
  <c r="N10" i="16"/>
  <c r="M10" i="16"/>
  <c r="L10" i="16"/>
  <c r="K10" i="16"/>
  <c r="J10" i="16"/>
  <c r="I10" i="16"/>
  <c r="H10" i="16"/>
  <c r="F10" i="16"/>
  <c r="E10" i="16"/>
  <c r="D10" i="16"/>
  <c r="C10" i="16"/>
  <c r="G9" i="16"/>
  <c r="G7" i="16"/>
  <c r="G10" i="16" s="1"/>
  <c r="P11" i="15"/>
  <c r="O11" i="15"/>
  <c r="N11" i="15"/>
  <c r="M11" i="15"/>
  <c r="L11" i="15"/>
  <c r="K11" i="15"/>
  <c r="J11" i="15"/>
  <c r="I11" i="15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N19" i="10"/>
  <c r="M19" i="10"/>
  <c r="L19" i="10"/>
  <c r="K19" i="10"/>
  <c r="J19" i="10"/>
  <c r="I19" i="10"/>
  <c r="H19" i="10"/>
  <c r="G19" i="10"/>
  <c r="F19" i="10"/>
  <c r="E19" i="10"/>
  <c r="D19" i="10"/>
  <c r="C19" i="10"/>
  <c r="N19" i="9"/>
  <c r="M19" i="9"/>
  <c r="L19" i="9"/>
  <c r="K19" i="9"/>
  <c r="J19" i="9"/>
  <c r="I19" i="9"/>
  <c r="H19" i="9"/>
  <c r="G19" i="9"/>
  <c r="F19" i="9"/>
  <c r="E19" i="9"/>
  <c r="D19" i="9"/>
  <c r="C19" i="9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19" i="8"/>
  <c r="C18" i="8"/>
  <c r="C16" i="8"/>
  <c r="C15" i="8"/>
  <c r="C13" i="8"/>
  <c r="C12" i="8"/>
  <c r="C11" i="8"/>
  <c r="C9" i="8"/>
  <c r="C20" i="8" s="1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H15" i="2"/>
  <c r="G15" i="2"/>
  <c r="D15" i="2"/>
  <c r="H7" i="17" l="1"/>
  <c r="H8" i="17" s="1"/>
</calcChain>
</file>

<file path=xl/sharedStrings.xml><?xml version="1.0" encoding="utf-8"?>
<sst xmlns="http://schemas.openxmlformats.org/spreadsheetml/2006/main" count="2083" uniqueCount="689">
  <si>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</si>
  <si>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2023 г.</t>
  </si>
  <si>
    <t>КОДЫ</t>
  </si>
  <si>
    <t>Дата</t>
  </si>
  <si>
    <t>22.02.24</t>
  </si>
  <si>
    <t>Учреждение</t>
  </si>
  <si>
    <t>Областное государственное бюджетное общеобразовательное учреждение "Школа № 10"</t>
  </si>
  <si>
    <t>ИНН</t>
  </si>
  <si>
    <t>6231040690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</si>
  <si>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</si>
  <si>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</si>
  <si>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</si>
  <si>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623401001</t>
  </si>
  <si>
    <t>глава по БК</t>
  </si>
  <si>
    <t>274</t>
  </si>
  <si>
    <t>по ОКТМО</t>
  </si>
  <si>
    <t>61701000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</si>
  <si>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</si>
  <si>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</si>
  <si>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</si>
  <si>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</si>
  <si>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"Школа № 10"</t>
  </si>
  <si>
    <t>3</t>
  </si>
  <si>
    <t>Дата государственной регистрации</t>
  </si>
  <si>
    <t>4</t>
  </si>
  <si>
    <t>ОГРН</t>
  </si>
  <si>
    <t>1026201271689</t>
  </si>
  <si>
    <t>5</t>
  </si>
  <si>
    <t>ИНН/КПП</t>
  </si>
  <si>
    <t>6231040690/623401001</t>
  </si>
  <si>
    <t>6</t>
  </si>
  <si>
    <t>Регистрирующий орган</t>
  </si>
  <si>
    <t>7</t>
  </si>
  <si>
    <t>Код по ОКПО</t>
  </si>
  <si>
    <t>24284734</t>
  </si>
  <si>
    <t>8</t>
  </si>
  <si>
    <t>Код по ОКВЭД</t>
  </si>
  <si>
    <t>85.13</t>
  </si>
  <si>
    <t>9</t>
  </si>
  <si>
    <t>Основные виды деятельности</t>
  </si>
  <si>
    <t/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</si>
  <si>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</si>
  <si>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</si>
  <si>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</si>
  <si>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</si>
  <si>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</si>
  <si>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</si>
  <si>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</si>
  <si>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</si>
  <si>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390000 г. Рязань ул. Ленина д. 29</t>
  </si>
  <si>
    <t>14</t>
  </si>
  <si>
    <t>Телефон (факс)</t>
  </si>
  <si>
    <t>8(4912)25-33-17</t>
  </si>
  <si>
    <t>15</t>
  </si>
  <si>
    <t>Адрес электронной почты</t>
  </si>
  <si>
    <t>school10_5vid@mail.ru</t>
  </si>
  <si>
    <t>16</t>
  </si>
  <si>
    <t>17</t>
  </si>
  <si>
    <t>Должность и Ф.И.О. руководителя учреждения</t>
  </si>
  <si>
    <t>Директор Л.В. Губич</t>
  </si>
  <si>
    <t>Подписано. Заверено ЭП.</t>
  </si>
  <si>
    <t>ФИО: Щетинкина Ольга Сергеевна</t>
  </si>
  <si>
    <t>ФИО: Губич Любовь Владимировна</t>
  </si>
  <si>
    <t>Должность: Министр образования Рязанской области</t>
  </si>
  <si>
    <t>Должность: Директор</t>
  </si>
  <si>
    <t>Действует c 22.02.2023 14:39:00 по: 17.05.2024 14:39:00</t>
  </si>
  <si>
    <t>Действует c 26.04.2023 15:53:00 по: 19.07.2024 15:53:00</t>
  </si>
  <si>
    <t>Серийный номер: DA6CB02BA028A62866865D0261DA1FB804C818D0</t>
  </si>
  <si>
    <t>Серийный номер: F2EB7CDC1B21BAF33ED203FBD48F883E7FDCC149</t>
  </si>
  <si>
    <t>Издатель: Казначейство России</t>
  </si>
  <si>
    <t>Время подписания: 26.02.2024 13:30:31</t>
  </si>
  <si>
    <t>Время подписания: 26.02.2024 11:12:33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</si>
  <si>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</si>
  <si>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</si>
  <si>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</si>
  <si>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</si>
  <si>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</si>
  <si>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</si>
  <si>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</si>
  <si>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</si>
  <si>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</si>
  <si>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</si>
  <si>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</si>
  <si>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</si>
  <si>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Присмотр и уход</t>
  </si>
  <si>
    <t>1000</t>
  </si>
  <si>
    <t>Человек</t>
  </si>
  <si>
    <t>792</t>
  </si>
  <si>
    <t>1250</t>
  </si>
  <si>
    <t>Реализация адаптированных основных общеобразовательных программ начального общего образования</t>
  </si>
  <si>
    <t>1500</t>
  </si>
  <si>
    <t>1750</t>
  </si>
  <si>
    <t>Предоставление питания</t>
  </si>
  <si>
    <t>2000</t>
  </si>
  <si>
    <t>Реализация основных общеобразовательных программ основного общего образования</t>
  </si>
  <si>
    <t>2250</t>
  </si>
  <si>
    <t>2500</t>
  </si>
  <si>
    <t>Реализация дополнительных общеразвивающих программ</t>
  </si>
  <si>
    <t>2750</t>
  </si>
  <si>
    <t>Человеко-час</t>
  </si>
  <si>
    <t>539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</si>
  <si>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</si>
  <si>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</si>
  <si>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</si>
  <si>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</si>
  <si>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</si>
  <si>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</si>
  <si>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</si>
  <si>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</si>
  <si>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</si>
  <si>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</si>
  <si>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</si>
  <si>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</si>
  <si>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</si>
  <si>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</si>
  <si>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</si>
  <si>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</si>
  <si>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</si>
  <si>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</si>
  <si>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</si>
  <si>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</si>
  <si>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</si>
  <si>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</si>
  <si>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</si>
  <si>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</si>
  <si>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</si>
  <si>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</si>
  <si>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</si>
  <si>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</si>
  <si>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</si>
  <si>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</si>
  <si>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</si>
  <si>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</si>
  <si>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</si>
  <si>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</si>
  <si>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</si>
  <si>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</si>
  <si>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</si>
  <si>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</si>
  <si>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</si>
  <si>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</si>
  <si>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</si>
  <si>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</si>
  <si>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</si>
  <si>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</si>
  <si>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</si>
  <si>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</si>
  <si>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</si>
  <si>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</si>
  <si>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</si>
  <si>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</si>
  <si>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</si>
  <si>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</si>
  <si>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</si>
  <si>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</si>
  <si>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</si>
  <si>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</si>
  <si>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</si>
  <si>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</si>
  <si>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</si>
  <si>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</si>
  <si>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</si>
  <si>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</si>
  <si>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</si>
  <si>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</si>
  <si>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</si>
  <si>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</si>
  <si>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</si>
  <si>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</si>
  <si>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</si>
  <si>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</si>
  <si>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</si>
  <si>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</si>
  <si>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</si>
  <si>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</si>
  <si>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</si>
  <si>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</si>
  <si>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</si>
  <si>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</si>
  <si>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x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</si>
  <si>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</si>
  <si>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</si>
  <si>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</si>
  <si>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</si>
  <si>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</si>
  <si>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</si>
  <si>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</si>
  <si>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</si>
  <si>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</si>
  <si>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</si>
  <si>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</si>
  <si>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</si>
  <si>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</si>
  <si>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</si>
  <si>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</si>
  <si>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</si>
  <si>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</si>
  <si>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</si>
  <si>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</si>
  <si>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</si>
  <si>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</si>
  <si>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</si>
  <si>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</si>
  <si>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</si>
  <si>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</si>
  <si>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</si>
  <si>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</si>
  <si>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</si>
  <si>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</si>
  <si>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</si>
  <si>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</si>
  <si>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</si>
  <si>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</si>
  <si>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</si>
  <si>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</si>
  <si>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</si>
  <si>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</si>
  <si>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</si>
  <si>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</si>
  <si>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</si>
  <si>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</si>
  <si>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</si>
  <si>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</si>
  <si>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</si>
  <si>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</si>
  <si>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</si>
  <si>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</si>
  <si>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</si>
  <si>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</si>
  <si>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</si>
  <si>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</si>
  <si>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</si>
  <si>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</si>
  <si>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</si>
  <si>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</si>
  <si>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</si>
  <si>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</si>
  <si>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</si>
  <si>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</si>
  <si>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</si>
  <si>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Учитель</t>
  </si>
  <si>
    <t>Прочие педагогические работники</t>
  </si>
  <si>
    <t>Вспомогательный персонал, всего</t>
  </si>
  <si>
    <t>2100</t>
  </si>
  <si>
    <t>Прочий персонал</t>
  </si>
  <si>
    <t>Административно-управленческий персонал, всего</t>
  </si>
  <si>
    <t>Директор</t>
  </si>
  <si>
    <t>Заместители руководителя и руководители структурных подразделений и их заместители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</si>
  <si>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</si>
  <si>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</si>
  <si>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</si>
  <si>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</si>
  <si>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</si>
  <si>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</si>
  <si>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</si>
  <si>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</si>
  <si>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</si>
  <si>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</si>
  <si>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</si>
  <si>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</si>
  <si>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</si>
  <si>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</si>
  <si>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</si>
  <si>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</si>
  <si>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</si>
  <si>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</si>
  <si>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</si>
  <si>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Вспомогательный персонал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</si>
  <si>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</si>
  <si>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</si>
  <si>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</si>
  <si>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</si>
  <si>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</si>
  <si>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</si>
  <si>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</si>
  <si>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</si>
  <si>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</si>
  <si>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</si>
  <si>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</si>
  <si>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</si>
  <si>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</si>
  <si>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1.8. Сведения о поступлениях и выплатах учреждения</t>
  </si>
  <si>
    <t>на "22" февраля 2024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</si>
  <si>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</si>
  <si>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</si>
  <si>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</si>
  <si>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</si>
  <si>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</si>
  <si>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</si>
  <si>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</si>
  <si>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</si>
  <si>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</si>
  <si>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</si>
  <si>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</si>
  <si>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2023 год (за отчетный финансовый год)</t>
  </si>
  <si>
    <t>за 2022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</si>
  <si>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</si>
  <si>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</si>
  <si>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</si>
  <si>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</si>
  <si>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</si>
  <si>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</si>
  <si>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</si>
  <si>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</si>
  <si>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</si>
  <si>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</si>
  <si>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</si>
  <si>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</si>
  <si>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</si>
  <si>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</si>
  <si>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</si>
  <si>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</si>
  <si>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</si>
  <si>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</si>
  <si>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</si>
  <si>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</si>
  <si>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</si>
  <si>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</si>
  <si>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</si>
  <si>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</si>
  <si>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</si>
  <si>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</si>
  <si>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</si>
  <si>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</si>
  <si>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</si>
  <si>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</si>
  <si>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</si>
  <si>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</si>
  <si>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</si>
  <si>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</si>
  <si>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</si>
  <si>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</si>
  <si>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</si>
  <si>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</si>
  <si>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</si>
  <si>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</si>
  <si>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</si>
  <si>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</si>
  <si>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</si>
  <si>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</si>
  <si>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</si>
  <si>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</si>
  <si>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</si>
  <si>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</si>
  <si>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</si>
  <si>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</si>
  <si>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</si>
  <si>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</si>
  <si>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</si>
  <si>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</si>
  <si>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</si>
  <si>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</si>
  <si>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</si>
  <si>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</si>
  <si>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</si>
  <si>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</si>
  <si>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</si>
  <si>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</si>
  <si>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</si>
  <si>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</si>
  <si>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</si>
  <si>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</si>
  <si>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</si>
  <si>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</si>
  <si>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</si>
  <si>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</si>
  <si>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</si>
  <si>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</si>
  <si>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</si>
  <si>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</si>
  <si>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</si>
  <si>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</si>
  <si>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</si>
  <si>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</si>
  <si>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</si>
  <si>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</si>
  <si>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</si>
  <si>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</si>
  <si>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</si>
  <si>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</si>
  <si>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</si>
  <si>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</si>
  <si>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</si>
  <si>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</si>
  <si>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</si>
  <si>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</si>
  <si>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</si>
  <si>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</si>
  <si>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</si>
  <si>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</si>
  <si>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</si>
  <si>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</si>
  <si>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</si>
  <si>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</si>
  <si>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</si>
  <si>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</si>
  <si>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</si>
  <si>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</si>
  <si>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</si>
  <si>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</si>
  <si>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</si>
  <si>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</si>
  <si>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</si>
  <si>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</si>
  <si>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</si>
  <si>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</si>
  <si>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</si>
  <si>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</si>
  <si>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</si>
  <si>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</si>
  <si>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</si>
  <si>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</si>
  <si>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</si>
  <si>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</si>
  <si>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1.9. Сведения о кредиторской задолженности и обязательствах учреждения</t>
  </si>
  <si>
    <t>по Сводному реестру</t>
  </si>
  <si>
    <t>612X0680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</si>
  <si>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</si>
  <si>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</si>
  <si>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</si>
  <si>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</si>
  <si>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</si>
  <si>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</si>
  <si>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</si>
  <si>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</si>
  <si>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</si>
  <si>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</si>
  <si>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</si>
  <si>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</si>
  <si>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</si>
  <si>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</si>
  <si>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</si>
  <si>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из них: в связи с невыполнением государственного задания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</si>
  <si>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</si>
  <si>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</si>
  <si>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</si>
  <si>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</si>
  <si>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</si>
  <si>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</si>
  <si>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</si>
  <si>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</si>
  <si>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</si>
  <si>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</si>
  <si>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</si>
  <si>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</si>
  <si>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</si>
  <si>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</si>
  <si>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</si>
  <si>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</si>
  <si>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</si>
  <si>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</si>
  <si>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</si>
  <si>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1001</t>
  </si>
  <si>
    <t>Здание школы</t>
  </si>
  <si>
    <t>г. Рязань ул. Ленина д. 29</t>
  </si>
  <si>
    <t>62:29:0080060:16</t>
  </si>
  <si>
    <t>1878</t>
  </si>
  <si>
    <t>Квадратный метр</t>
  </si>
  <si>
    <t>055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</si>
  <si>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</si>
  <si>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</si>
  <si>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</si>
  <si>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</si>
  <si>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</si>
  <si>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</si>
  <si>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</si>
  <si>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</si>
  <si>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</si>
  <si>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</si>
  <si>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</si>
  <si>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</si>
  <si>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</si>
  <si>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</si>
  <si>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</si>
  <si>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</si>
  <si>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</si>
  <si>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</si>
  <si>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</si>
  <si>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</si>
  <si>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</si>
  <si>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</si>
  <si>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</si>
  <si>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</si>
  <si>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г. Рязань ул. Ленина д.29</t>
  </si>
  <si>
    <t>62:29:0080060:4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</si>
  <si>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</si>
  <si>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</si>
  <si>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</si>
  <si>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</si>
  <si>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</si>
  <si>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</si>
  <si>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</si>
  <si>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</si>
  <si>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</si>
  <si>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</si>
  <si>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</si>
  <si>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</si>
  <si>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</si>
  <si>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</si>
  <si>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</si>
  <si>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</si>
  <si>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</si>
  <si>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</si>
  <si>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</si>
  <si>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</si>
  <si>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</si>
  <si>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</si>
  <si>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2.5.1.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</si>
  <si>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</si>
  <si>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</si>
  <si>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</si>
  <si>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</si>
  <si>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</si>
  <si>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</si>
  <si>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</si>
  <si>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</si>
  <si>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</si>
  <si>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</si>
  <si>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</si>
  <si>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</si>
  <si>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</si>
  <si>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</si>
  <si>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</si>
  <si>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</si>
  <si>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</si>
  <si>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</si>
  <si>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</si>
  <si>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</si>
  <si>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</si>
  <si>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</si>
  <si>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</si>
  <si>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</si>
  <si>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</si>
  <si>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</si>
  <si>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</si>
  <si>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</si>
  <si>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</si>
  <si>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</si>
  <si>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</t>
  </si>
  <si>
    <t>балансовая стоимость, руб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</si>
  <si>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</si>
  <si>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</si>
  <si>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</si>
  <si>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</si>
  <si>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</si>
  <si>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</si>
  <si>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</si>
  <si>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</si>
  <si>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</si>
  <si>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</si>
  <si>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</si>
  <si>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</si>
  <si>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</si>
  <si>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</si>
  <si>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</si>
  <si>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</si>
  <si>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</si>
  <si>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</si>
  <si>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</si>
  <si>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</si>
  <si>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</si>
  <si>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2.5.2.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</si>
  <si>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</si>
  <si>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</si>
  <si>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</si>
  <si>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</si>
  <si>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</si>
  <si>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</si>
  <si>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</si>
  <si>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</si>
  <si>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</si>
  <si>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</si>
  <si>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</si>
  <si>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</si>
  <si>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</si>
  <si>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</si>
  <si>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</si>
  <si>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</si>
  <si>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</si>
  <si>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</si>
  <si>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</si>
  <si>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</si>
  <si>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</si>
  <si>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</si>
  <si>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</si>
  <si>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</si>
  <si>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</si>
  <si>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</si>
  <si>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</si>
  <si>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</si>
  <si>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</si>
  <si>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</si>
  <si>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</si>
  <si>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</si>
  <si>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</si>
  <si>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</si>
  <si>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</si>
  <si>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</si>
  <si>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</si>
  <si>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</si>
  <si>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</si>
  <si>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1300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</si>
  <si>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</si>
  <si>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</si>
  <si>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</si>
  <si>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</si>
  <si>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</si>
  <si>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</si>
  <si>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</si>
  <si>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</si>
  <si>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</si>
  <si>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</si>
  <si>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</si>
  <si>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</si>
  <si>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</si>
  <si>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</si>
  <si>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</si>
  <si>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</si>
  <si>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</si>
  <si>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</si>
  <si>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</si>
  <si>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</si>
  <si>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</si>
  <si>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</si>
  <si>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</si>
  <si>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</si>
  <si>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</si>
  <si>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</si>
  <si>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</si>
  <si>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</si>
  <si>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</si>
  <si>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</si>
  <si>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</si>
  <si>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</si>
  <si>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</si>
  <si>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</si>
  <si>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</si>
  <si>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</si>
  <si>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</si>
  <si>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</si>
  <si>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</si>
  <si>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</si>
  <si>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</si>
  <si>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</si>
  <si>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</si>
  <si>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</si>
  <si>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</si>
  <si>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</si>
  <si>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</si>
  <si>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</si>
  <si>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</si>
  <si>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</si>
  <si>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</si>
  <si>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</si>
  <si>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</si>
  <si>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</si>
  <si>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</si>
  <si>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</si>
  <si>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</si>
  <si>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</si>
  <si>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</si>
  <si>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</si>
  <si>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</si>
  <si>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</si>
  <si>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</si>
  <si>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</si>
  <si>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</si>
  <si>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</si>
  <si>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</si>
  <si>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</si>
  <si>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</si>
  <si>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</si>
  <si>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</si>
  <si>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</si>
  <si>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</si>
  <si>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</si>
  <si>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</si>
  <si>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</si>
  <si>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</si>
  <si>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</si>
  <si>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</si>
  <si>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(подпись)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</si>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</sst>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10"/>
      <color rgb="FF0000FF"/>
      <name val="PT Astra Serif"/>
    </font>
    <font>
      <b/>
      <sz val="10"/>
      <color rgb="FF0000FF"/>
      <name val="PT Astra Serif"/>
    </font>
    <font>
      <b/>
      <sz val="10"/>
      <color rgb="FF0000FF"/>
      <name val="PT Astra Serif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wrapText="1"/>
    </xf>
    <xf numFmtId="0" fontId="13" fillId="15" borderId="13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23" fillId="25" borderId="23" applyBorder="0">
      <alignment horizontal="center" vertical="center" wrapText="1"/>
    </xf>
    <xf numFmtId="0" fontId="25" fillId="27" borderId="25" applyBorder="0">
      <alignment horizontal="center" vertical="center" wrapText="1"/>
    </xf>
  </cellStyleXfs>
  <cellXfs count="27">
    <xf numFmtId="0" fontId="0" fillId="2" borderId="0" xfId="0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4" fontId="6" fillId="8" borderId="6" xfId="0" applyNumberFormat="1" applyFont="1" applyFill="1" applyBorder="1" applyAlignment="1">
      <alignment horizontal="right" vertical="center" wrapText="1" inden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right" vertical="center" wrapText="1"/>
    </xf>
    <xf numFmtId="4" fontId="21" fillId="23" borderId="21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9">
    <cellStyle name="bold_border_center_str" xfId="7"/>
    <cellStyle name="border_center_str" xfId="2"/>
    <cellStyle name="bottom_center_str" xfId="5"/>
    <cellStyle name="center_bottom_str8" xfId="4"/>
    <cellStyle name="left_str" xfId="3"/>
    <cellStyle name="right_str" xfId="6"/>
    <cellStyle name="table_head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/>
  </sheetViews>
  <sheetFormatPr defaultRowHeight="10.5"/>
  <cols>
    <col min="1" max="4" width="28.7109375" customWidth="1"/>
    <col min="5" max="5" width="22.85546875" customWidth="1"/>
    <col min="6" max="9" width="28.7109375" customWidth="1"/>
  </cols>
  <sheetData>
    <row r="1" spans="1:7" ht="20.100000000000001" customHeight="1"/>
    <row r="2" spans="1:7" ht="99.95" customHeight="1">
      <c r="A2" s="1" t="s">
        <v>0</v>
      </c>
      <c r="B2" s="1"/>
      <c r="C2" s="1"/>
      <c r="D2" s="1"/>
      <c r="E2" s="1"/>
      <c r="F2" s="1"/>
      <c r="G2" s="1"/>
    </row>
    <row r="3" spans="1:7" ht="30" customHeight="1">
      <c r="A3" s="1" t="s">
        <v>1</v>
      </c>
      <c r="B3" s="1"/>
      <c r="C3" s="1"/>
      <c r="D3" s="1"/>
      <c r="E3" s="1"/>
      <c r="F3" s="1"/>
      <c r="G3" s="1"/>
    </row>
    <row r="4" spans="1:7" ht="30" customHeight="1">
      <c r="G4" s="3" t="s">
        <v>2</v>
      </c>
    </row>
    <row r="5" spans="1:7" ht="30" customHeight="1">
      <c r="F5" s="11" t="s">
        <v>3</v>
      </c>
      <c r="G5" s="3" t="s">
        <v>4</v>
      </c>
    </row>
    <row r="6" spans="1:7" ht="30" customHeight="1">
      <c r="A6" s="2" t="s">
        <v>5</v>
      </c>
      <c r="B6" s="2"/>
      <c r="C6" s="16" t="s">
        <v>6</v>
      </c>
      <c r="D6" s="16"/>
      <c r="E6" s="16"/>
      <c r="F6" s="11" t="s">
        <v>7</v>
      </c>
      <c r="G6" s="3" t="s">
        <v>8</v>
      </c>
    </row>
    <row r="7" spans="1:7" ht="30" customHeight="1">
      <c r="A7" s="2" t="s">
        <v>9</v>
      </c>
      <c r="B7" s="2"/>
      <c r="C7" s="16" t="s">
        <v>10</v>
      </c>
      <c r="D7" s="16"/>
      <c r="E7" s="16"/>
      <c r="F7" s="11" t="s">
        <v>11</v>
      </c>
      <c r="G7" s="3" t="s">
        <v>12</v>
      </c>
    </row>
    <row r="8" spans="1:7" ht="30" customHeight="1">
      <c r="A8" s="2"/>
      <c r="B8" s="2"/>
      <c r="C8" s="17"/>
      <c r="D8" s="17"/>
      <c r="E8" s="17"/>
      <c r="F8" s="11" t="s">
        <v>13</v>
      </c>
      <c r="G8" s="3" t="s">
        <v>14</v>
      </c>
    </row>
    <row r="9" spans="1:7" ht="30" customHeight="1">
      <c r="A9" s="2"/>
      <c r="B9" s="2"/>
      <c r="C9" s="18"/>
      <c r="D9" s="18"/>
      <c r="E9" s="18"/>
      <c r="F9" s="11" t="s">
        <v>15</v>
      </c>
      <c r="G9" s="3" t="s">
        <v>16</v>
      </c>
    </row>
    <row r="10" spans="1:7" ht="30" customHeight="1"/>
    <row r="11" spans="1:7" ht="30" customHeight="1">
      <c r="A11" s="1"/>
      <c r="B11" s="1"/>
      <c r="C11" s="1"/>
      <c r="D11" s="1"/>
      <c r="E11" s="1"/>
      <c r="F11" s="1"/>
      <c r="G11" s="1"/>
    </row>
    <row r="12" spans="1:7" ht="18" customHeight="1">
      <c r="A12" s="3" t="s">
        <v>17</v>
      </c>
      <c r="B12" s="19" t="s">
        <v>18</v>
      </c>
      <c r="C12" s="19"/>
      <c r="D12" s="19" t="s">
        <v>6</v>
      </c>
      <c r="E12" s="19"/>
      <c r="F12" s="19"/>
      <c r="G12" s="19"/>
    </row>
    <row r="13" spans="1:7" ht="18" customHeight="1">
      <c r="A13" s="3" t="s">
        <v>19</v>
      </c>
      <c r="B13" s="19" t="s">
        <v>20</v>
      </c>
      <c r="C13" s="19"/>
      <c r="D13" s="19" t="s">
        <v>21</v>
      </c>
      <c r="E13" s="19"/>
      <c r="F13" s="19"/>
      <c r="G13" s="19"/>
    </row>
    <row r="14" spans="1:7">
      <c r="A14" s="3" t="s">
        <v>22</v>
      </c>
      <c r="B14" s="19" t="s">
        <v>23</v>
      </c>
      <c r="C14" s="19"/>
      <c r="D14" s="19"/>
      <c r="E14" s="19"/>
      <c r="F14" s="19"/>
      <c r="G14" s="19"/>
    </row>
    <row r="15" spans="1:7" ht="18" customHeight="1">
      <c r="A15" s="3" t="s">
        <v>24</v>
      </c>
      <c r="B15" s="19" t="s">
        <v>25</v>
      </c>
      <c r="C15" s="19"/>
      <c r="D15" s="19" t="s">
        <v>26</v>
      </c>
      <c r="E15" s="19"/>
      <c r="F15" s="19"/>
      <c r="G15" s="19"/>
    </row>
    <row r="16" spans="1:7" ht="18" customHeight="1">
      <c r="A16" s="3" t="s">
        <v>27</v>
      </c>
      <c r="B16" s="19" t="s">
        <v>28</v>
      </c>
      <c r="C16" s="19"/>
      <c r="D16" s="19" t="s">
        <v>29</v>
      </c>
      <c r="E16" s="19"/>
      <c r="F16" s="19"/>
      <c r="G16" s="19"/>
    </row>
    <row r="17" spans="1:7">
      <c r="A17" s="3" t="s">
        <v>30</v>
      </c>
      <c r="B17" s="19" t="s">
        <v>31</v>
      </c>
      <c r="C17" s="19"/>
      <c r="D17" s="19"/>
      <c r="E17" s="19"/>
      <c r="F17" s="19"/>
      <c r="G17" s="19"/>
    </row>
    <row r="18" spans="1:7" ht="18" customHeight="1">
      <c r="A18" s="3" t="s">
        <v>32</v>
      </c>
      <c r="B18" s="19" t="s">
        <v>33</v>
      </c>
      <c r="C18" s="19"/>
      <c r="D18" s="19" t="s">
        <v>34</v>
      </c>
      <c r="E18" s="19"/>
      <c r="F18" s="19"/>
      <c r="G18" s="19"/>
    </row>
    <row r="19" spans="1:7" ht="18" customHeight="1">
      <c r="A19" s="3" t="s">
        <v>35</v>
      </c>
      <c r="B19" s="19" t="s">
        <v>36</v>
      </c>
      <c r="C19" s="19"/>
      <c r="D19" s="19" t="s">
        <v>37</v>
      </c>
      <c r="E19" s="19"/>
      <c r="F19" s="19"/>
      <c r="G19" s="19"/>
    </row>
    <row r="20" spans="1:7" ht="20.100000000000001" customHeight="1">
      <c r="A20" s="3" t="s">
        <v>38</v>
      </c>
      <c r="B20" s="19" t="s">
        <v>39</v>
      </c>
      <c r="C20" s="19"/>
      <c r="D20" s="19" t="s">
        <v>40</v>
      </c>
      <c r="E20" s="19"/>
      <c r="F20" s="19"/>
      <c r="G20" s="19"/>
    </row>
    <row r="21" spans="1:7" ht="21.95" customHeight="1">
      <c r="A21" s="3" t="s">
        <v>41</v>
      </c>
      <c r="B21" s="19" t="s">
        <v>42</v>
      </c>
      <c r="C21" s="19"/>
      <c r="D21" s="19" t="s">
        <v>40</v>
      </c>
      <c r="E21" s="19"/>
      <c r="F21" s="19"/>
      <c r="G21" s="19"/>
    </row>
    <row r="22" spans="1:7" ht="21.95" customHeight="1">
      <c r="A22" s="3" t="s">
        <v>43</v>
      </c>
      <c r="B22" s="19" t="s">
        <v>44</v>
      </c>
      <c r="C22" s="19"/>
      <c r="D22" s="19" t="s">
        <v>40</v>
      </c>
      <c r="E22" s="19"/>
      <c r="F22" s="19"/>
      <c r="G22" s="19"/>
    </row>
    <row r="23" spans="1:7" ht="50.1" customHeight="1">
      <c r="A23" s="3" t="s">
        <v>45</v>
      </c>
      <c r="B23" s="19" t="s">
        <v>46</v>
      </c>
      <c r="C23" s="19"/>
      <c r="D23" s="19" t="s">
        <v>40</v>
      </c>
      <c r="E23" s="19"/>
      <c r="F23" s="19"/>
      <c r="G23" s="19"/>
    </row>
    <row r="24" spans="1:7" ht="18" customHeight="1">
      <c r="A24" s="3" t="s">
        <v>47</v>
      </c>
      <c r="B24" s="19" t="s">
        <v>48</v>
      </c>
      <c r="C24" s="19"/>
      <c r="D24" s="19" t="s">
        <v>49</v>
      </c>
      <c r="E24" s="19"/>
      <c r="F24" s="19"/>
      <c r="G24" s="19"/>
    </row>
    <row r="25" spans="1:7" ht="18" customHeight="1">
      <c r="A25" s="3" t="s">
        <v>50</v>
      </c>
      <c r="B25" s="19" t="s">
        <v>51</v>
      </c>
      <c r="C25" s="19"/>
      <c r="D25" s="19" t="s">
        <v>52</v>
      </c>
      <c r="E25" s="19"/>
      <c r="F25" s="19"/>
      <c r="G25" s="19"/>
    </row>
    <row r="26" spans="1:7" ht="18" customHeight="1">
      <c r="A26" s="3" t="s">
        <v>53</v>
      </c>
      <c r="B26" s="19" t="s">
        <v>54</v>
      </c>
      <c r="C26" s="19"/>
      <c r="D26" s="19" t="s">
        <v>55</v>
      </c>
      <c r="E26" s="19"/>
      <c r="F26" s="19"/>
      <c r="G26" s="19"/>
    </row>
    <row r="27" spans="1:7" ht="18" customHeight="1">
      <c r="A27" s="3" t="s">
        <v>56</v>
      </c>
      <c r="B27" s="19" t="s">
        <v>9</v>
      </c>
      <c r="C27" s="19"/>
      <c r="D27" s="19" t="s">
        <v>10</v>
      </c>
      <c r="E27" s="19"/>
      <c r="F27" s="19"/>
      <c r="G27" s="19"/>
    </row>
    <row r="28" spans="1:7" ht="18" customHeight="1">
      <c r="A28" s="3" t="s">
        <v>57</v>
      </c>
      <c r="B28" s="19" t="s">
        <v>58</v>
      </c>
      <c r="C28" s="19"/>
      <c r="D28" s="19" t="s">
        <v>59</v>
      </c>
      <c r="E28" s="19"/>
      <c r="F28" s="19"/>
      <c r="G28" s="19"/>
    </row>
    <row r="29" spans="1:7" ht="15" customHeight="1"/>
    <row r="30" spans="1:7" ht="20.100000000000001" customHeight="1">
      <c r="A30" s="20" t="s">
        <v>60</v>
      </c>
      <c r="B30" s="20"/>
      <c r="C30" s="20"/>
      <c r="E30" s="20" t="s">
        <v>60</v>
      </c>
      <c r="F30" s="20"/>
      <c r="G30" s="20"/>
    </row>
    <row r="31" spans="1:7" ht="20.100000000000001" customHeight="1">
      <c r="A31" s="21" t="s">
        <v>61</v>
      </c>
      <c r="B31" s="21"/>
      <c r="C31" s="21"/>
      <c r="E31" s="21" t="s">
        <v>62</v>
      </c>
      <c r="F31" s="21"/>
      <c r="G31" s="21"/>
    </row>
    <row r="32" spans="1:7" ht="20.100000000000001" customHeight="1">
      <c r="A32" s="21" t="s">
        <v>63</v>
      </c>
      <c r="B32" s="21"/>
      <c r="C32" s="21"/>
      <c r="E32" s="21" t="s">
        <v>64</v>
      </c>
      <c r="F32" s="21"/>
      <c r="G32" s="21"/>
    </row>
    <row r="33" spans="1:7" ht="20.100000000000001" customHeight="1">
      <c r="A33" s="21" t="s">
        <v>65</v>
      </c>
      <c r="B33" s="21"/>
      <c r="C33" s="21"/>
      <c r="E33" s="21" t="s">
        <v>66</v>
      </c>
      <c r="F33" s="21"/>
      <c r="G33" s="21"/>
    </row>
    <row r="34" spans="1:7" ht="20.100000000000001" customHeight="1">
      <c r="A34" s="21" t="s">
        <v>67</v>
      </c>
      <c r="B34" s="21"/>
      <c r="C34" s="21"/>
      <c r="E34" s="21" t="s">
        <v>68</v>
      </c>
      <c r="F34" s="21"/>
      <c r="G34" s="21"/>
    </row>
    <row r="35" spans="1:7" ht="20.100000000000001" customHeight="1">
      <c r="A35" s="21" t="s">
        <v>69</v>
      </c>
      <c r="B35" s="21"/>
      <c r="C35" s="21"/>
      <c r="E35" s="21" t="s">
        <v>69</v>
      </c>
      <c r="F35" s="21"/>
      <c r="G35" s="21"/>
    </row>
    <row r="36" spans="1:7" ht="20.100000000000001" customHeight="1">
      <c r="A36" s="22" t="s">
        <v>70</v>
      </c>
      <c r="B36" s="22"/>
      <c r="C36" s="22"/>
      <c r="E36" s="22" t="s">
        <v>71</v>
      </c>
      <c r="F36" s="22"/>
      <c r="G36" s="22"/>
    </row>
  </sheetData>
  <sheetProtection password="BD93" sheet="1" objects="1" scenarios="1"/>
  <mergeCells count="59">
    <mergeCell ref="A34:C34"/>
    <mergeCell ref="E34:G34"/>
    <mergeCell ref="A35:C35"/>
    <mergeCell ref="E35:G35"/>
    <mergeCell ref="A36:C36"/>
    <mergeCell ref="E36:G36"/>
    <mergeCell ref="A31:C31"/>
    <mergeCell ref="E31:G31"/>
    <mergeCell ref="A32:C32"/>
    <mergeCell ref="E32:G32"/>
    <mergeCell ref="A33:C33"/>
    <mergeCell ref="E33:G33"/>
    <mergeCell ref="B27:C27"/>
    <mergeCell ref="D27:G27"/>
    <mergeCell ref="B28:C28"/>
    <mergeCell ref="D28:G28"/>
    <mergeCell ref="A30:C30"/>
    <mergeCell ref="E30:G30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A8:B8"/>
    <mergeCell ref="C8:E8"/>
    <mergeCell ref="A9:B9"/>
    <mergeCell ref="C9:E9"/>
    <mergeCell ref="A11:G11"/>
    <mergeCell ref="A2:G2"/>
    <mergeCell ref="A3:G3"/>
    <mergeCell ref="A6:B6"/>
    <mergeCell ref="C6:E6"/>
    <mergeCell ref="A7:B7"/>
    <mergeCell ref="C7:E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249</v>
      </c>
      <c r="B1" s="23" t="s">
        <v>75</v>
      </c>
      <c r="C1" s="23" t="s">
        <v>269</v>
      </c>
      <c r="D1" s="23"/>
      <c r="E1" s="23"/>
      <c r="F1" s="23"/>
      <c r="G1" s="23"/>
      <c r="H1" s="23"/>
      <c r="I1" s="23" t="s">
        <v>269</v>
      </c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187</v>
      </c>
      <c r="D2" s="23"/>
      <c r="E2" s="23"/>
      <c r="F2" s="23"/>
      <c r="G2" s="23"/>
      <c r="H2" s="23"/>
      <c r="I2" s="23" t="s">
        <v>187</v>
      </c>
      <c r="J2" s="23"/>
      <c r="K2" s="23"/>
      <c r="L2" s="23"/>
      <c r="M2" s="23"/>
      <c r="N2" s="23"/>
    </row>
    <row r="3" spans="1:14" ht="30" customHeight="1">
      <c r="A3" s="23"/>
      <c r="B3" s="23"/>
      <c r="C3" s="23" t="s">
        <v>270</v>
      </c>
      <c r="D3" s="23"/>
      <c r="E3" s="23"/>
      <c r="F3" s="23"/>
      <c r="G3" s="23"/>
      <c r="H3" s="23"/>
      <c r="I3" s="23" t="s">
        <v>271</v>
      </c>
      <c r="J3" s="23"/>
      <c r="K3" s="23"/>
      <c r="L3" s="23"/>
      <c r="M3" s="23"/>
      <c r="N3" s="23"/>
    </row>
    <row r="4" spans="1:14" ht="30" customHeight="1">
      <c r="A4" s="23"/>
      <c r="B4" s="23"/>
      <c r="C4" s="23" t="s">
        <v>257</v>
      </c>
      <c r="D4" s="23" t="s">
        <v>258</v>
      </c>
      <c r="E4" s="23" t="s">
        <v>259</v>
      </c>
      <c r="F4" s="23"/>
      <c r="G4" s="23" t="s">
        <v>260</v>
      </c>
      <c r="H4" s="23" t="s">
        <v>261</v>
      </c>
      <c r="I4" s="23" t="s">
        <v>257</v>
      </c>
      <c r="J4" s="23" t="s">
        <v>258</v>
      </c>
      <c r="K4" s="23" t="s">
        <v>259</v>
      </c>
      <c r="L4" s="23"/>
      <c r="M4" s="23" t="s">
        <v>260</v>
      </c>
      <c r="N4" s="23" t="s">
        <v>261</v>
      </c>
    </row>
    <row r="5" spans="1:14" ht="30" customHeight="1">
      <c r="A5" s="23"/>
      <c r="B5" s="23"/>
      <c r="C5" s="23"/>
      <c r="D5" s="23"/>
      <c r="E5" s="23" t="s">
        <v>187</v>
      </c>
      <c r="F5" s="23"/>
      <c r="G5" s="23"/>
      <c r="H5" s="23"/>
      <c r="I5" s="23"/>
      <c r="J5" s="23"/>
      <c r="K5" s="23" t="s">
        <v>187</v>
      </c>
      <c r="L5" s="23"/>
      <c r="M5" s="23"/>
      <c r="N5" s="23"/>
    </row>
    <row r="6" spans="1:14" ht="30" customHeight="1">
      <c r="A6" s="23"/>
      <c r="B6" s="23"/>
      <c r="C6" s="23"/>
      <c r="D6" s="23"/>
      <c r="E6" s="3" t="s">
        <v>264</v>
      </c>
      <c r="F6" s="3" t="s">
        <v>265</v>
      </c>
      <c r="G6" s="23"/>
      <c r="H6" s="23"/>
      <c r="I6" s="23"/>
      <c r="J6" s="23"/>
      <c r="K6" s="3" t="s">
        <v>264</v>
      </c>
      <c r="L6" s="3" t="s">
        <v>265</v>
      </c>
      <c r="M6" s="23"/>
      <c r="N6" s="23"/>
    </row>
    <row r="7" spans="1:14" ht="20.100000000000001" customHeight="1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</row>
    <row r="8" spans="1:14" ht="20.100000000000001" customHeight="1">
      <c r="A8" s="14" t="s">
        <v>266</v>
      </c>
      <c r="B8" s="3" t="s">
        <v>85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>
      <c r="A9" s="4" t="s">
        <v>238</v>
      </c>
      <c r="B9" s="3" t="s">
        <v>239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>
      <c r="A10" s="4" t="s">
        <v>240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>
      <c r="A11" s="4" t="s">
        <v>241</v>
      </c>
      <c r="B11" s="3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0.100000000000001" customHeight="1">
      <c r="A12" s="14" t="s">
        <v>267</v>
      </c>
      <c r="B12" s="3" t="s">
        <v>93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20.100000000000001" customHeight="1">
      <c r="A13" s="4" t="s">
        <v>238</v>
      </c>
      <c r="B13" s="3" t="s">
        <v>243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0.100000000000001" customHeight="1">
      <c r="A14" s="4" t="s">
        <v>244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>
      <c r="A15" s="14" t="s">
        <v>268</v>
      </c>
      <c r="B15" s="3" t="s">
        <v>156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20.100000000000001" customHeight="1">
      <c r="A16" s="4" t="s">
        <v>238</v>
      </c>
      <c r="B16" s="3" t="s">
        <v>158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>
      <c r="A17" s="4" t="s">
        <v>246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>
      <c r="A18" s="4" t="s">
        <v>247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0.100000000000001" customHeight="1">
      <c r="A19" s="12" t="s">
        <v>101</v>
      </c>
      <c r="B19" s="15" t="s">
        <v>102</v>
      </c>
      <c r="C19" s="13">
        <f>VLOOKUP("1000",$B:$Z,2,0) + VLOOKUP("2000",$B:$Z,2,0) + VLOOKUP("3000",$B:$Z,2,0)</f>
        <v>0</v>
      </c>
      <c r="D19" s="13">
        <f>VLOOKUP("1000",$B:$Z,3,0) + VLOOKUP("2000",$B:$Z,3,0) + VLOOKUP("3000",$B:$Z,3,0)</f>
        <v>0</v>
      </c>
      <c r="E19" s="13">
        <f>VLOOKUP("1000",$B:$Z,4,0) + VLOOKUP("2000",$B:$Z,4,0) + VLOOKUP("3000",$B:$Z,4,0)</f>
        <v>0</v>
      </c>
      <c r="F19" s="13">
        <f>VLOOKUP("1000",$B:$Z,5,0) + VLOOKUP("2000",$B:$Z,5,0) + VLOOKUP("3000",$B:$Z,5,0)</f>
        <v>0</v>
      </c>
      <c r="G19" s="13">
        <f>VLOOKUP("1000",$B:$Z,6,0) + VLOOKUP("2000",$B:$Z,6,0) + VLOOKUP("3000",$B:$Z,6,0)</f>
        <v>0</v>
      </c>
      <c r="H19" s="13">
        <f>VLOOKUP("1000",$B:$Z,7,0) + VLOOKUP("2000",$B:$Z,7,0) + VLOOKUP("3000",$B:$Z,7,0)</f>
        <v>0</v>
      </c>
      <c r="I19" s="13">
        <f>VLOOKUP("1000",$B:$Z,8,0) + VLOOKUP("2000",$B:$Z,8,0) + VLOOKUP("3000",$B:$Z,8,0)</f>
        <v>0</v>
      </c>
      <c r="J19" s="13">
        <f>VLOOKUP("1000",$B:$Z,9,0) + VLOOKUP("2000",$B:$Z,9,0) + VLOOKUP("3000",$B:$Z,9,0)</f>
        <v>0</v>
      </c>
      <c r="K19" s="13">
        <f>VLOOKUP("1000",$B:$Z,10,0) + VLOOKUP("2000",$B:$Z,10,0) + VLOOKUP("3000",$B:$Z,10,0)</f>
        <v>0</v>
      </c>
      <c r="L19" s="13">
        <f>VLOOKUP("1000",$B:$Z,11,0) + VLOOKUP("2000",$B:$Z,11,0) + VLOOKUP("3000",$B:$Z,11,0)</f>
        <v>0</v>
      </c>
      <c r="M19" s="13">
        <f>VLOOKUP("1000",$B:$Z,12,0) + VLOOKUP("2000",$B:$Z,12,0) + VLOOKUP("3000",$B:$Z,12,0)</f>
        <v>0</v>
      </c>
      <c r="N19" s="13">
        <f>VLOOKUP("1000",$B:$Z,13,0) + VLOOKUP("2000",$B:$Z,13,0) + VLOOKUP("3000",$B:$Z,13,0)</f>
        <v>0</v>
      </c>
    </row>
  </sheetData>
  <mergeCells count="20"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/>
  </sheetViews>
  <sheetFormatPr defaultRowHeight="10.5"/>
  <cols>
    <col min="1" max="1" width="66.85546875" customWidth="1"/>
    <col min="2" max="7" width="24.85546875" customWidth="1"/>
  </cols>
  <sheetData>
    <row r="1" spans="1:7" ht="50.1" customHeight="1">
      <c r="A1" s="1" t="s">
        <v>272</v>
      </c>
      <c r="B1" s="1"/>
      <c r="C1" s="1"/>
      <c r="D1" s="1"/>
      <c r="E1" s="1"/>
      <c r="F1" s="1"/>
      <c r="G1" s="1"/>
    </row>
    <row r="2" spans="1:7" ht="30" customHeight="1">
      <c r="A2" s="23" t="s">
        <v>273</v>
      </c>
      <c r="B2" s="23" t="s">
        <v>274</v>
      </c>
      <c r="C2" s="23" t="s">
        <v>275</v>
      </c>
      <c r="D2" s="23"/>
      <c r="E2" s="23"/>
      <c r="F2" s="23" t="s">
        <v>276</v>
      </c>
      <c r="G2" s="23" t="s">
        <v>277</v>
      </c>
    </row>
    <row r="3" spans="1:7" ht="30" customHeight="1">
      <c r="A3" s="23"/>
      <c r="B3" s="23"/>
      <c r="C3" s="3" t="s">
        <v>278</v>
      </c>
      <c r="D3" s="3" t="s">
        <v>111</v>
      </c>
      <c r="E3" s="3" t="s">
        <v>112</v>
      </c>
      <c r="F3" s="23"/>
      <c r="G3" s="23"/>
    </row>
    <row r="4" spans="1:7" ht="20.100000000000001" customHeight="1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</row>
    <row r="5" spans="1:7" ht="20.100000000000001" customHeight="1">
      <c r="A5" s="14" t="s">
        <v>279</v>
      </c>
      <c r="B5" s="15" t="s">
        <v>179</v>
      </c>
      <c r="C5" s="15" t="s">
        <v>179</v>
      </c>
      <c r="D5" s="15" t="s">
        <v>179</v>
      </c>
      <c r="E5" s="15" t="s">
        <v>179</v>
      </c>
      <c r="F5" s="15" t="s">
        <v>179</v>
      </c>
      <c r="G5" s="15" t="s">
        <v>179</v>
      </c>
    </row>
    <row r="6" spans="1:7" ht="20.100000000000001" customHeight="1">
      <c r="A6" s="14" t="s">
        <v>280</v>
      </c>
      <c r="B6" s="15" t="s">
        <v>179</v>
      </c>
      <c r="C6" s="15" t="s">
        <v>179</v>
      </c>
      <c r="D6" s="15" t="s">
        <v>179</v>
      </c>
      <c r="E6" s="15" t="s">
        <v>179</v>
      </c>
      <c r="F6" s="15" t="s">
        <v>179</v>
      </c>
      <c r="G6" s="15" t="s">
        <v>179</v>
      </c>
    </row>
  </sheetData>
  <sheetProtection sheet="1" objects="1" scenarios="1"/>
  <mergeCells count="6"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workbookViewId="0"/>
  </sheetViews>
  <sheetFormatPr defaultRowHeight="10.5"/>
  <cols>
    <col min="1" max="1" width="76.42578125" customWidth="1"/>
    <col min="2" max="2" width="22.85546875" customWidth="1"/>
    <col min="3" max="6" width="28.7109375" customWidth="1"/>
  </cols>
  <sheetData>
    <row r="1" spans="1:6" ht="50.1" customHeight="1">
      <c r="A1" s="1" t="s">
        <v>281</v>
      </c>
      <c r="B1" s="1"/>
      <c r="C1" s="1"/>
      <c r="D1" s="1"/>
      <c r="E1" s="1"/>
      <c r="F1" s="1"/>
    </row>
    <row r="2" spans="1:6" ht="30" customHeight="1">
      <c r="A2" s="18" t="s">
        <v>282</v>
      </c>
      <c r="B2" s="18"/>
      <c r="C2" s="18"/>
      <c r="D2" s="18"/>
      <c r="E2" s="18"/>
      <c r="F2" s="18"/>
    </row>
    <row r="3" spans="1:6" ht="30" customHeight="1">
      <c r="F3" s="3" t="s">
        <v>2</v>
      </c>
    </row>
    <row r="4" spans="1:6" ht="30" customHeight="1">
      <c r="E4" s="11" t="s">
        <v>3</v>
      </c>
      <c r="F4" s="3" t="s">
        <v>4</v>
      </c>
    </row>
    <row r="5" spans="1:6" ht="30" customHeight="1">
      <c r="A5" s="7" t="s">
        <v>5</v>
      </c>
      <c r="B5" s="24" t="s">
        <v>6</v>
      </c>
      <c r="C5" s="24"/>
      <c r="D5" s="24"/>
      <c r="E5" s="11" t="s">
        <v>7</v>
      </c>
      <c r="F5" s="3" t="s">
        <v>8</v>
      </c>
    </row>
    <row r="6" spans="1:6" ht="30" customHeight="1">
      <c r="A6" s="7" t="s">
        <v>9</v>
      </c>
      <c r="B6" s="24" t="s">
        <v>10</v>
      </c>
      <c r="C6" s="24"/>
      <c r="D6" s="24"/>
      <c r="E6" s="11" t="s">
        <v>11</v>
      </c>
      <c r="F6" s="3" t="s">
        <v>12</v>
      </c>
    </row>
    <row r="7" spans="1:6" ht="30" customHeight="1">
      <c r="A7" s="7" t="s">
        <v>283</v>
      </c>
      <c r="B7" s="24" t="s">
        <v>284</v>
      </c>
      <c r="C7" s="24"/>
      <c r="D7" s="24"/>
      <c r="E7" s="11" t="s">
        <v>285</v>
      </c>
      <c r="F7" s="3" t="s">
        <v>14</v>
      </c>
    </row>
    <row r="8" spans="1:6" ht="30" customHeight="1">
      <c r="A8" s="7" t="s">
        <v>286</v>
      </c>
      <c r="B8" s="18"/>
      <c r="C8" s="18"/>
      <c r="D8" s="18"/>
      <c r="E8" s="11" t="s">
        <v>15</v>
      </c>
      <c r="F8" s="3" t="s">
        <v>16</v>
      </c>
    </row>
    <row r="9" spans="1:6" ht="30" customHeight="1">
      <c r="A9" s="7" t="s">
        <v>287</v>
      </c>
      <c r="B9" s="18"/>
      <c r="C9" s="18"/>
      <c r="D9" s="18"/>
      <c r="E9" s="11" t="s">
        <v>288</v>
      </c>
      <c r="F9" s="3" t="s">
        <v>289</v>
      </c>
    </row>
    <row r="10" spans="1:6" ht="30" customHeight="1"/>
    <row r="11" spans="1:6" ht="30" customHeight="1">
      <c r="A11" s="25" t="s">
        <v>290</v>
      </c>
      <c r="B11" s="25"/>
      <c r="C11" s="25"/>
      <c r="D11" s="25"/>
      <c r="E11" s="25"/>
      <c r="F11" s="25"/>
    </row>
    <row r="12" spans="1:6" ht="50.1" customHeight="1">
      <c r="A12" s="23" t="s">
        <v>135</v>
      </c>
      <c r="B12" s="23" t="s">
        <v>75</v>
      </c>
      <c r="C12" s="23" t="s">
        <v>291</v>
      </c>
      <c r="D12" s="23"/>
      <c r="E12" s="23" t="s">
        <v>292</v>
      </c>
      <c r="F12" s="23" t="s">
        <v>293</v>
      </c>
    </row>
    <row r="13" spans="1:6" ht="50.1" customHeight="1">
      <c r="A13" s="23"/>
      <c r="B13" s="23"/>
      <c r="C13" s="3" t="s">
        <v>294</v>
      </c>
      <c r="D13" s="3" t="s">
        <v>295</v>
      </c>
      <c r="E13" s="23"/>
      <c r="F13" s="23"/>
    </row>
    <row r="14" spans="1:6" ht="20.100000000000001" customHeight="1">
      <c r="A14" s="3" t="s">
        <v>17</v>
      </c>
      <c r="B14" s="3" t="s">
        <v>19</v>
      </c>
      <c r="C14" s="3" t="s">
        <v>22</v>
      </c>
      <c r="D14" s="3" t="s">
        <v>24</v>
      </c>
      <c r="E14" s="3" t="s">
        <v>27</v>
      </c>
      <c r="F14" s="3" t="s">
        <v>30</v>
      </c>
    </row>
    <row r="15" spans="1:6" ht="54.95" customHeight="1">
      <c r="A15" s="4" t="s">
        <v>296</v>
      </c>
      <c r="B15" s="3" t="s">
        <v>195</v>
      </c>
      <c r="C15" s="5">
        <v>51056898.280000001</v>
      </c>
      <c r="D15" s="5">
        <v>46132714.649999999</v>
      </c>
      <c r="E15" s="5">
        <f t="shared" ref="E15:E44" si="0">IF(C15&gt;0,(C15-D15)/D15*100,0)</f>
        <v>10.673951592397788</v>
      </c>
      <c r="F15" s="5">
        <v>91.639321855189465</v>
      </c>
    </row>
    <row r="16" spans="1:6" ht="110.1" customHeight="1">
      <c r="A16" s="4" t="s">
        <v>297</v>
      </c>
      <c r="B16" s="3" t="s">
        <v>205</v>
      </c>
      <c r="C16" s="5">
        <v>0</v>
      </c>
      <c r="D16" s="5">
        <v>0</v>
      </c>
      <c r="E16" s="5">
        <f t="shared" si="0"/>
        <v>0</v>
      </c>
      <c r="F16" s="5">
        <v>0</v>
      </c>
    </row>
    <row r="17" spans="1:6" ht="54.95" customHeight="1">
      <c r="A17" s="4" t="s">
        <v>298</v>
      </c>
      <c r="B17" s="3" t="s">
        <v>214</v>
      </c>
      <c r="C17" s="5">
        <v>4658156.4000000004</v>
      </c>
      <c r="D17" s="5">
        <v>6932396.7999999998</v>
      </c>
      <c r="E17" s="5">
        <f t="shared" si="0"/>
        <v>-32.805975561006541</v>
      </c>
      <c r="F17" s="5">
        <v>8.3606781448105369</v>
      </c>
    </row>
    <row r="18" spans="1:6" ht="54.95" customHeight="1">
      <c r="A18" s="4" t="s">
        <v>299</v>
      </c>
      <c r="B18" s="3" t="s">
        <v>300</v>
      </c>
      <c r="C18" s="5">
        <v>0</v>
      </c>
      <c r="D18" s="5">
        <v>0</v>
      </c>
      <c r="E18" s="5">
        <f t="shared" si="0"/>
        <v>0</v>
      </c>
      <c r="F18" s="5">
        <v>0</v>
      </c>
    </row>
    <row r="19" spans="1:6" ht="54.95" customHeight="1">
      <c r="A19" s="4" t="s">
        <v>301</v>
      </c>
      <c r="B19" s="3" t="s">
        <v>302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>
      <c r="A20" s="4" t="s">
        <v>303</v>
      </c>
      <c r="B20" s="3" t="s">
        <v>304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>
      <c r="A21" s="4" t="s">
        <v>305</v>
      </c>
      <c r="B21" s="3" t="s">
        <v>306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110.1" customHeight="1">
      <c r="A22" s="4" t="s">
        <v>307</v>
      </c>
      <c r="B22" s="3" t="s">
        <v>308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>
      <c r="A23" s="4" t="s">
        <v>309</v>
      </c>
      <c r="B23" s="3" t="s">
        <v>310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>
      <c r="A24" s="4" t="s">
        <v>311</v>
      </c>
      <c r="B24" s="3" t="s">
        <v>312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ht="54.95" customHeight="1">
      <c r="A25" s="4" t="s">
        <v>313</v>
      </c>
      <c r="B25" s="3" t="s">
        <v>314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110.1" customHeight="1">
      <c r="A26" s="4" t="s">
        <v>315</v>
      </c>
      <c r="B26" s="3" t="s">
        <v>316</v>
      </c>
      <c r="C26" s="5">
        <v>0</v>
      </c>
      <c r="D26" s="5">
        <v>0</v>
      </c>
      <c r="E26" s="5">
        <f t="shared" si="0"/>
        <v>0</v>
      </c>
      <c r="F26" s="5">
        <v>0</v>
      </c>
    </row>
    <row r="27" spans="1:6" ht="110.1" customHeight="1">
      <c r="A27" s="4" t="s">
        <v>317</v>
      </c>
      <c r="B27" s="3" t="s">
        <v>318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>
      <c r="A28" s="4" t="s">
        <v>319</v>
      </c>
      <c r="B28" s="3" t="s">
        <v>320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54.95" customHeight="1">
      <c r="A29" s="4" t="s">
        <v>321</v>
      </c>
      <c r="B29" s="3" t="s">
        <v>322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110.1" customHeight="1">
      <c r="A30" s="4" t="s">
        <v>323</v>
      </c>
      <c r="B30" s="3" t="s">
        <v>324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>
      <c r="A31" s="4" t="s">
        <v>325</v>
      </c>
      <c r="B31" s="3" t="s">
        <v>326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>
      <c r="A32" s="4" t="s">
        <v>327</v>
      </c>
      <c r="B32" s="3" t="s">
        <v>328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54.95" customHeight="1">
      <c r="A33" s="4" t="s">
        <v>329</v>
      </c>
      <c r="B33" s="3" t="s">
        <v>330</v>
      </c>
      <c r="C33" s="5">
        <v>0</v>
      </c>
      <c r="D33" s="5">
        <v>0</v>
      </c>
      <c r="E33" s="5">
        <f t="shared" si="0"/>
        <v>0</v>
      </c>
      <c r="F33" s="5">
        <v>0</v>
      </c>
    </row>
    <row r="34" spans="1:6" ht="110.1" customHeight="1">
      <c r="A34" s="4" t="s">
        <v>331</v>
      </c>
      <c r="B34" s="3" t="s">
        <v>332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54.95" customHeight="1">
      <c r="A35" s="4" t="s">
        <v>333</v>
      </c>
      <c r="B35" s="3" t="s">
        <v>334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>
      <c r="A36" s="4" t="s">
        <v>335</v>
      </c>
      <c r="B36" s="3" t="s">
        <v>336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>
      <c r="A37" s="4" t="s">
        <v>337</v>
      </c>
      <c r="B37" s="3" t="s">
        <v>338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>
      <c r="A38" s="4" t="s">
        <v>339</v>
      </c>
      <c r="B38" s="3" t="s">
        <v>340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>
      <c r="A39" s="4" t="s">
        <v>341</v>
      </c>
      <c r="B39" s="3" t="s">
        <v>342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110.1" customHeight="1">
      <c r="A40" s="4" t="s">
        <v>343</v>
      </c>
      <c r="B40" s="3" t="s">
        <v>344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54.95" customHeight="1">
      <c r="A41" s="4" t="s">
        <v>345</v>
      </c>
      <c r="B41" s="3" t="s">
        <v>346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>
      <c r="A42" s="4" t="s">
        <v>347</v>
      </c>
      <c r="B42" s="3" t="s">
        <v>85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>
      <c r="A43" s="4" t="s">
        <v>348</v>
      </c>
      <c r="B43" s="3" t="s">
        <v>239</v>
      </c>
      <c r="C43" s="5">
        <v>0</v>
      </c>
      <c r="D43" s="5">
        <v>0</v>
      </c>
      <c r="E43" s="5">
        <f t="shared" si="0"/>
        <v>0</v>
      </c>
      <c r="F43" s="5">
        <v>0</v>
      </c>
    </row>
    <row r="44" spans="1:6" ht="54.95" customHeight="1">
      <c r="A44" s="4" t="s">
        <v>349</v>
      </c>
      <c r="B44" s="3" t="s">
        <v>350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20.100000000000001" customHeight="1">
      <c r="A45" s="12" t="s">
        <v>101</v>
      </c>
      <c r="B45" s="15" t="s">
        <v>102</v>
      </c>
      <c r="C45" s="13">
        <v>55715054.68</v>
      </c>
      <c r="D45" s="13">
        <v>53065111.450000003</v>
      </c>
      <c r="E45" s="15" t="s">
        <v>179</v>
      </c>
      <c r="F45" s="15" t="s">
        <v>351</v>
      </c>
    </row>
    <row r="46" spans="1:6" ht="15" customHeight="1"/>
    <row r="47" spans="1:6" ht="20.100000000000001" customHeight="1">
      <c r="B47" s="20" t="s">
        <v>60</v>
      </c>
      <c r="C47" s="20"/>
      <c r="D47" s="20"/>
      <c r="E47" s="20"/>
    </row>
    <row r="48" spans="1:6" ht="20.100000000000001" customHeight="1">
      <c r="B48" s="21" t="s">
        <v>62</v>
      </c>
      <c r="C48" s="21"/>
      <c r="D48" s="21"/>
      <c r="E48" s="21"/>
    </row>
    <row r="49" spans="2:5" ht="20.100000000000001" customHeight="1">
      <c r="B49" s="21" t="s">
        <v>64</v>
      </c>
      <c r="C49" s="21"/>
      <c r="D49" s="21"/>
      <c r="E49" s="21"/>
    </row>
    <row r="50" spans="2:5" ht="20.100000000000001" customHeight="1">
      <c r="B50" s="21" t="s">
        <v>66</v>
      </c>
      <c r="C50" s="21"/>
      <c r="D50" s="21"/>
      <c r="E50" s="21"/>
    </row>
    <row r="51" spans="2:5" ht="20.100000000000001" customHeight="1">
      <c r="B51" s="21" t="s">
        <v>68</v>
      </c>
      <c r="C51" s="21"/>
      <c r="D51" s="21"/>
      <c r="E51" s="21"/>
    </row>
    <row r="52" spans="2:5" ht="20.100000000000001" customHeight="1">
      <c r="B52" s="21" t="s">
        <v>69</v>
      </c>
      <c r="C52" s="21"/>
      <c r="D52" s="21"/>
      <c r="E52" s="21"/>
    </row>
    <row r="53" spans="2:5" ht="20.100000000000001" customHeight="1">
      <c r="B53" s="22" t="s">
        <v>71</v>
      </c>
      <c r="C53" s="22"/>
      <c r="D53" s="22"/>
      <c r="E53" s="22"/>
    </row>
  </sheetData>
  <sheetProtection sheet="1" objects="1" scenarios="1"/>
  <mergeCells count="20">
    <mergeCell ref="B52:E52"/>
    <mergeCell ref="B53:E53"/>
    <mergeCell ref="B47:E47"/>
    <mergeCell ref="B48:E48"/>
    <mergeCell ref="B49:E49"/>
    <mergeCell ref="B50:E50"/>
    <mergeCell ref="B51:E51"/>
    <mergeCell ref="B8:D8"/>
    <mergeCell ref="B9:D9"/>
    <mergeCell ref="A11:F11"/>
    <mergeCell ref="A12:A13"/>
    <mergeCell ref="B12:B13"/>
    <mergeCell ref="C12:D12"/>
    <mergeCell ref="E12:E13"/>
    <mergeCell ref="F12:F13"/>
    <mergeCell ref="A1:F1"/>
    <mergeCell ref="A2:F2"/>
    <mergeCell ref="B5:D5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workbookViewId="0"/>
  </sheetViews>
  <sheetFormatPr defaultRowHeight="10.5"/>
  <cols>
    <col min="1" max="1" width="76.42578125" customWidth="1"/>
    <col min="2" max="2" width="19.140625" customWidth="1"/>
    <col min="3" max="20" width="22.85546875" customWidth="1"/>
  </cols>
  <sheetData>
    <row r="1" spans="1:20" ht="30" customHeight="1">
      <c r="A1" s="25" t="s">
        <v>352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50.1" customHeight="1">
      <c r="A2" s="23" t="s">
        <v>135</v>
      </c>
      <c r="B2" s="23" t="s">
        <v>75</v>
      </c>
      <c r="C2" s="23" t="s">
        <v>353</v>
      </c>
      <c r="D2" s="23" t="s">
        <v>354</v>
      </c>
      <c r="E2" s="23" t="s">
        <v>355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50.1" customHeight="1">
      <c r="A3" s="23"/>
      <c r="B3" s="23"/>
      <c r="C3" s="23"/>
      <c r="D3" s="23"/>
      <c r="E3" s="23" t="s">
        <v>257</v>
      </c>
      <c r="F3" s="23" t="s">
        <v>356</v>
      </c>
      <c r="G3" s="23" t="s">
        <v>258</v>
      </c>
      <c r="H3" s="23" t="s">
        <v>356</v>
      </c>
      <c r="I3" s="23" t="s">
        <v>259</v>
      </c>
      <c r="J3" s="23"/>
      <c r="K3" s="23"/>
      <c r="L3" s="23"/>
      <c r="M3" s="23" t="s">
        <v>260</v>
      </c>
      <c r="N3" s="23" t="s">
        <v>356</v>
      </c>
      <c r="O3" s="23" t="s">
        <v>357</v>
      </c>
      <c r="P3" s="23" t="s">
        <v>356</v>
      </c>
      <c r="Q3" s="23" t="s">
        <v>238</v>
      </c>
      <c r="R3" s="23"/>
      <c r="S3" s="23"/>
      <c r="T3" s="23"/>
    </row>
    <row r="4" spans="1:20" ht="50.1" customHeight="1">
      <c r="A4" s="23"/>
      <c r="B4" s="23"/>
      <c r="C4" s="23"/>
      <c r="D4" s="23"/>
      <c r="E4" s="23"/>
      <c r="F4" s="23"/>
      <c r="G4" s="23"/>
      <c r="H4" s="23"/>
      <c r="I4" s="3" t="s">
        <v>264</v>
      </c>
      <c r="J4" s="3" t="s">
        <v>356</v>
      </c>
      <c r="K4" s="3" t="s">
        <v>265</v>
      </c>
      <c r="L4" s="3" t="s">
        <v>356</v>
      </c>
      <c r="M4" s="23"/>
      <c r="N4" s="23"/>
      <c r="O4" s="23"/>
      <c r="P4" s="23"/>
      <c r="Q4" s="3" t="s">
        <v>358</v>
      </c>
      <c r="R4" s="3" t="s">
        <v>356</v>
      </c>
      <c r="S4" s="3" t="s">
        <v>359</v>
      </c>
      <c r="T4" s="3" t="s">
        <v>356</v>
      </c>
    </row>
    <row r="5" spans="1:20" ht="20.100000000000001" customHeight="1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53</v>
      </c>
      <c r="P5" s="3" t="s">
        <v>56</v>
      </c>
      <c r="Q5" s="3" t="s">
        <v>57</v>
      </c>
      <c r="R5" s="3" t="s">
        <v>360</v>
      </c>
      <c r="S5" s="3" t="s">
        <v>361</v>
      </c>
      <c r="T5" s="3" t="s">
        <v>362</v>
      </c>
    </row>
    <row r="6" spans="1:20" ht="54.95" customHeight="1">
      <c r="A6" s="4" t="s">
        <v>363</v>
      </c>
      <c r="B6" s="3" t="s">
        <v>195</v>
      </c>
      <c r="C6" s="5">
        <v>33987452.240000002</v>
      </c>
      <c r="D6" s="5">
        <v>61.002277454823094</v>
      </c>
      <c r="E6" s="5">
        <v>32692576.43</v>
      </c>
      <c r="F6" s="5">
        <v>64.03165396125587</v>
      </c>
      <c r="G6" s="5">
        <v>1294875.81</v>
      </c>
      <c r="H6" s="5">
        <v>27.798032071228867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54.95" customHeight="1">
      <c r="A7" s="4" t="s">
        <v>364</v>
      </c>
      <c r="B7" s="3" t="s">
        <v>205</v>
      </c>
      <c r="C7" s="5">
        <v>10179208.939999999</v>
      </c>
      <c r="D7" s="5">
        <v>18.270122857214076</v>
      </c>
      <c r="E7" s="5">
        <v>9788156.4399999995</v>
      </c>
      <c r="F7" s="5">
        <v>19.171075348762844</v>
      </c>
      <c r="G7" s="5">
        <v>391052.5</v>
      </c>
      <c r="H7" s="5">
        <v>8.3950058010074535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0" ht="54.95" customHeight="1">
      <c r="A8" s="4" t="s">
        <v>365</v>
      </c>
      <c r="B8" s="3" t="s">
        <v>214</v>
      </c>
      <c r="C8" s="5">
        <v>11505996.5</v>
      </c>
      <c r="D8" s="5">
        <v>20.651503558750523</v>
      </c>
      <c r="E8" s="5">
        <v>8533768.4100000001</v>
      </c>
      <c r="F8" s="5">
        <v>16.714231959803257</v>
      </c>
      <c r="G8" s="5">
        <v>2972228.09</v>
      </c>
      <c r="H8" s="5">
        <v>63.806962127763683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1:20" ht="54.95" customHeight="1">
      <c r="A9" s="4" t="s">
        <v>366</v>
      </c>
      <c r="B9" s="3" t="s">
        <v>367</v>
      </c>
      <c r="C9" s="5">
        <v>23486.23</v>
      </c>
      <c r="D9" s="5">
        <v>4.2154189984903376E-2</v>
      </c>
      <c r="E9" s="5">
        <v>23486.23</v>
      </c>
      <c r="F9" s="5">
        <v>4.6000111231198744E-2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54.95" customHeight="1">
      <c r="A10" s="4" t="s">
        <v>368</v>
      </c>
      <c r="B10" s="3" t="s">
        <v>369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54.95" customHeight="1">
      <c r="A11" s="4" t="s">
        <v>370</v>
      </c>
      <c r="B11" s="3" t="s">
        <v>371</v>
      </c>
      <c r="C11" s="5">
        <v>1082672.1299999999</v>
      </c>
      <c r="D11" s="5">
        <v>1.9432308488582462</v>
      </c>
      <c r="E11" s="5">
        <v>1082672.1299999999</v>
      </c>
      <c r="F11" s="5">
        <v>2.1205207650150268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>
      <c r="A12" s="4" t="s">
        <v>372</v>
      </c>
      <c r="B12" s="3" t="s">
        <v>373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ht="54.95" customHeight="1">
      <c r="A13" s="4" t="s">
        <v>374</v>
      </c>
      <c r="B13" s="3" t="s">
        <v>375</v>
      </c>
      <c r="C13" s="5">
        <v>2253719.62</v>
      </c>
      <c r="D13" s="5">
        <v>4.0450819494735528</v>
      </c>
      <c r="E13" s="5">
        <v>531819.62</v>
      </c>
      <c r="F13" s="5">
        <v>1.0416214809670965</v>
      </c>
      <c r="G13" s="5">
        <v>1721900</v>
      </c>
      <c r="H13" s="5">
        <v>36.965268061845237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ht="54.95" customHeight="1">
      <c r="A14" s="4" t="s">
        <v>376</v>
      </c>
      <c r="B14" s="3" t="s">
        <v>377</v>
      </c>
      <c r="C14" s="5">
        <v>7208753.6500000004</v>
      </c>
      <c r="D14" s="5">
        <v>12.938610024532062</v>
      </c>
      <c r="E14" s="5">
        <v>5958425.5599999996</v>
      </c>
      <c r="F14" s="5">
        <v>11.670167520407391</v>
      </c>
      <c r="G14" s="5">
        <v>1250328.0900000001</v>
      </c>
      <c r="H14" s="5">
        <v>26.841694065918439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</row>
    <row r="15" spans="1:20" ht="54.95" customHeight="1">
      <c r="A15" s="4" t="s">
        <v>378</v>
      </c>
      <c r="B15" s="3" t="s">
        <v>379</v>
      </c>
      <c r="C15" s="5">
        <v>388810.7</v>
      </c>
      <c r="D15" s="5">
        <v>0.69785572720539957</v>
      </c>
      <c r="E15" s="5">
        <v>388810.7</v>
      </c>
      <c r="F15" s="5">
        <v>0.7615243250142848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</row>
    <row r="16" spans="1:20" ht="54.95" customHeight="1">
      <c r="A16" s="4" t="s">
        <v>380</v>
      </c>
      <c r="B16" s="3" t="s">
        <v>381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54.95" customHeight="1">
      <c r="A17" s="4" t="s">
        <v>382</v>
      </c>
      <c r="B17" s="3" t="s">
        <v>383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>
      <c r="A18" s="4" t="s">
        <v>384</v>
      </c>
      <c r="B18" s="3" t="s">
        <v>216</v>
      </c>
      <c r="C18" s="5">
        <v>548554.17000000004</v>
      </c>
      <c r="D18" s="5">
        <v>0.98457081869635887</v>
      </c>
      <c r="E18" s="5">
        <v>548554.17000000004</v>
      </c>
      <c r="F18" s="5">
        <v>1.0743977571682601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54.95" customHeight="1">
      <c r="A19" s="4" t="s">
        <v>385</v>
      </c>
      <c r="B19" s="3" t="s">
        <v>300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54.95" customHeight="1">
      <c r="A20" s="4" t="s">
        <v>386</v>
      </c>
      <c r="B20" s="3" t="s">
        <v>302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>
      <c r="A21" s="4" t="s">
        <v>387</v>
      </c>
      <c r="B21" s="3" t="s">
        <v>308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110.1" customHeight="1">
      <c r="A22" s="4" t="s">
        <v>388</v>
      </c>
      <c r="B22" s="3" t="s">
        <v>312</v>
      </c>
      <c r="C22" s="5">
        <v>42397</v>
      </c>
      <c r="D22" s="5">
        <v>7.6096129212306463E-2</v>
      </c>
      <c r="E22" s="5">
        <v>42397</v>
      </c>
      <c r="F22" s="5">
        <v>8.3038730178029138E-2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54.95" customHeight="1">
      <c r="A23" s="4" t="s">
        <v>389</v>
      </c>
      <c r="B23" s="3" t="s">
        <v>390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>
      <c r="A24" s="4" t="s">
        <v>391</v>
      </c>
      <c r="B24" s="3" t="s">
        <v>392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</row>
    <row r="25" spans="1:20" ht="54.95" customHeight="1">
      <c r="A25" s="4" t="s">
        <v>393</v>
      </c>
      <c r="B25" s="3" t="s">
        <v>394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>
      <c r="A26" s="4" t="s">
        <v>395</v>
      </c>
      <c r="B26" s="3" t="s">
        <v>396</v>
      </c>
      <c r="C26" s="5">
        <v>42397</v>
      </c>
      <c r="D26" s="5">
        <v>7.6096129212306463E-2</v>
      </c>
      <c r="E26" s="5">
        <v>42397</v>
      </c>
      <c r="F26" s="5">
        <v>8.3038730178029138E-2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>
      <c r="A27" s="4" t="s">
        <v>397</v>
      </c>
      <c r="B27" s="3" t="s">
        <v>398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>
      <c r="A28" s="4" t="s">
        <v>399</v>
      </c>
      <c r="B28" s="3" t="s">
        <v>400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54.95" customHeight="1">
      <c r="A29" s="4" t="s">
        <v>401</v>
      </c>
      <c r="B29" s="3" t="s">
        <v>402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>
      <c r="A30" s="4" t="s">
        <v>403</v>
      </c>
      <c r="B30" s="3" t="s">
        <v>314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>
      <c r="A31" s="4" t="s">
        <v>404</v>
      </c>
      <c r="B31" s="3" t="s">
        <v>316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>
      <c r="A32" s="4" t="s">
        <v>405</v>
      </c>
      <c r="B32" s="3" t="s">
        <v>318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54.95" customHeight="1">
      <c r="A33" s="4" t="s">
        <v>406</v>
      </c>
      <c r="B33" s="3" t="s">
        <v>330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1:20" ht="54.95" customHeight="1">
      <c r="A34" s="4" t="s">
        <v>407</v>
      </c>
      <c r="B34" s="3" t="s">
        <v>332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</row>
    <row r="35" spans="1:20" ht="54.95" customHeight="1">
      <c r="A35" s="4" t="s">
        <v>408</v>
      </c>
      <c r="B35" s="3" t="s">
        <v>334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20.100000000000001" customHeight="1">
      <c r="A36" s="12" t="s">
        <v>101</v>
      </c>
      <c r="B36" s="15" t="s">
        <v>102</v>
      </c>
      <c r="C36" s="13">
        <v>55715054.68</v>
      </c>
      <c r="D36" s="15" t="s">
        <v>351</v>
      </c>
      <c r="E36" s="13">
        <v>51056898.280000001</v>
      </c>
      <c r="F36" s="15" t="s">
        <v>351</v>
      </c>
      <c r="G36" s="13">
        <v>4658156.4000000004</v>
      </c>
      <c r="H36" s="15" t="s">
        <v>351</v>
      </c>
      <c r="I36" s="13">
        <v>0</v>
      </c>
      <c r="J36" s="15" t="s">
        <v>351</v>
      </c>
      <c r="K36" s="13">
        <v>0</v>
      </c>
      <c r="L36" s="15" t="s">
        <v>351</v>
      </c>
      <c r="M36" s="13">
        <v>0</v>
      </c>
      <c r="N36" s="15" t="s">
        <v>351</v>
      </c>
      <c r="O36" s="13">
        <v>0</v>
      </c>
      <c r="P36" s="15" t="s">
        <v>351</v>
      </c>
      <c r="Q36" s="13">
        <v>0</v>
      </c>
      <c r="R36" s="15" t="s">
        <v>351</v>
      </c>
      <c r="S36" s="13">
        <v>0</v>
      </c>
      <c r="T36" s="15" t="s">
        <v>351</v>
      </c>
    </row>
    <row r="37" spans="1:20" ht="20.100000000000001" customHeight="1"/>
    <row r="38" spans="1:20" ht="50.1" customHeight="1">
      <c r="A38" s="7" t="s">
        <v>409</v>
      </c>
      <c r="B38" s="10"/>
      <c r="D38" s="10"/>
    </row>
    <row r="39" spans="1:20" ht="50.1" customHeight="1">
      <c r="B39" s="9" t="s">
        <v>410</v>
      </c>
      <c r="D39" s="9" t="s">
        <v>411</v>
      </c>
    </row>
    <row r="40" spans="1:20" ht="50.1" customHeight="1">
      <c r="A40" s="7" t="s">
        <v>412</v>
      </c>
      <c r="B40" s="10"/>
      <c r="D40" s="10"/>
    </row>
    <row r="41" spans="1:20" ht="50.1" customHeight="1">
      <c r="B41" s="9" t="s">
        <v>410</v>
      </c>
      <c r="D41" s="9" t="s">
        <v>413</v>
      </c>
    </row>
    <row r="42" spans="1:20" ht="20.100000000000001" customHeight="1"/>
    <row r="43" spans="1:20" ht="20.100000000000001" customHeight="1">
      <c r="A43" s="20" t="s">
        <v>60</v>
      </c>
      <c r="B43" s="20"/>
    </row>
    <row r="44" spans="1:20" ht="20.100000000000001" customHeight="1">
      <c r="A44" s="21" t="s">
        <v>62</v>
      </c>
      <c r="B44" s="21"/>
    </row>
    <row r="45" spans="1:20" ht="20.100000000000001" customHeight="1">
      <c r="A45" s="21" t="s">
        <v>64</v>
      </c>
      <c r="B45" s="21"/>
    </row>
    <row r="46" spans="1:20" ht="20.100000000000001" customHeight="1">
      <c r="A46" s="21" t="s">
        <v>66</v>
      </c>
      <c r="B46" s="21"/>
    </row>
    <row r="47" spans="1:20" ht="20.100000000000001" customHeight="1">
      <c r="A47" s="21" t="s">
        <v>68</v>
      </c>
      <c r="B47" s="21"/>
    </row>
    <row r="48" spans="1:20" ht="20.100000000000001" customHeight="1">
      <c r="A48" s="21" t="s">
        <v>69</v>
      </c>
      <c r="B48" s="21"/>
    </row>
    <row r="49" spans="1:2" ht="20.100000000000001" customHeight="1">
      <c r="A49" s="22" t="s">
        <v>71</v>
      </c>
      <c r="B49" s="22"/>
    </row>
  </sheetData>
  <sheetProtection sheet="1" objects="1" scenarios="1"/>
  <mergeCells count="23">
    <mergeCell ref="A48:B48"/>
    <mergeCell ref="A49:B49"/>
    <mergeCell ref="A43:B43"/>
    <mergeCell ref="A44:B44"/>
    <mergeCell ref="A45:B45"/>
    <mergeCell ref="A46:B46"/>
    <mergeCell ref="A47:B47"/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/>
  </sheetViews>
  <sheetFormatPr defaultRowHeight="10.5"/>
  <cols>
    <col min="1" max="1" width="47.7109375" customWidth="1"/>
    <col min="2" max="16" width="26.7109375" customWidth="1"/>
  </cols>
  <sheetData>
    <row r="1" spans="1:16" ht="50.1" customHeight="1">
      <c r="A1" s="1" t="s">
        <v>414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>
      <c r="A2" s="18" t="s">
        <v>282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30" customHeight="1">
      <c r="P3" s="3" t="s">
        <v>2</v>
      </c>
    </row>
    <row r="4" spans="1:16" ht="30" customHeight="1">
      <c r="O4" s="11" t="s">
        <v>3</v>
      </c>
      <c r="P4" s="3" t="s">
        <v>4</v>
      </c>
    </row>
    <row r="5" spans="1:16" ht="30" customHeight="1">
      <c r="O5" s="11" t="s">
        <v>415</v>
      </c>
      <c r="P5" s="3" t="s">
        <v>416</v>
      </c>
    </row>
    <row r="6" spans="1:16" ht="30" customHeight="1">
      <c r="A6" s="2" t="s">
        <v>5</v>
      </c>
      <c r="B6" s="2"/>
      <c r="C6" s="2"/>
      <c r="D6" s="24" t="s">
        <v>6</v>
      </c>
      <c r="E6" s="24"/>
      <c r="F6" s="24"/>
      <c r="G6" s="24"/>
      <c r="H6" s="24"/>
      <c r="I6" s="24"/>
      <c r="J6" s="24"/>
      <c r="K6" s="24"/>
      <c r="L6" s="24"/>
      <c r="M6" s="24"/>
      <c r="O6" s="11" t="s">
        <v>7</v>
      </c>
      <c r="P6" s="3" t="s">
        <v>8</v>
      </c>
    </row>
    <row r="7" spans="1:16" ht="30" customHeight="1">
      <c r="A7" s="2" t="s">
        <v>9</v>
      </c>
      <c r="B7" s="2"/>
      <c r="C7" s="2"/>
      <c r="D7" s="24" t="s">
        <v>10</v>
      </c>
      <c r="E7" s="24"/>
      <c r="F7" s="24"/>
      <c r="G7" s="24"/>
      <c r="H7" s="24"/>
      <c r="I7" s="24"/>
      <c r="J7" s="24"/>
      <c r="K7" s="24"/>
      <c r="L7" s="24"/>
      <c r="M7" s="24"/>
      <c r="O7" s="11" t="s">
        <v>11</v>
      </c>
      <c r="P7" s="3" t="s">
        <v>12</v>
      </c>
    </row>
    <row r="8" spans="1:16" ht="30" customHeight="1">
      <c r="A8" s="2" t="s">
        <v>283</v>
      </c>
      <c r="B8" s="2"/>
      <c r="C8" s="2"/>
      <c r="D8" s="24" t="s">
        <v>284</v>
      </c>
      <c r="E8" s="24"/>
      <c r="F8" s="24"/>
      <c r="G8" s="24"/>
      <c r="H8" s="24"/>
      <c r="I8" s="24"/>
      <c r="J8" s="24"/>
      <c r="K8" s="24"/>
      <c r="L8" s="24"/>
      <c r="M8" s="24"/>
      <c r="O8" s="11" t="s">
        <v>13</v>
      </c>
      <c r="P8" s="3" t="s">
        <v>14</v>
      </c>
    </row>
    <row r="9" spans="1:16" ht="30" customHeight="1">
      <c r="A9" s="2" t="s">
        <v>286</v>
      </c>
      <c r="B9" s="2"/>
      <c r="C9" s="2"/>
      <c r="D9" s="18"/>
      <c r="E9" s="18"/>
      <c r="F9" s="18"/>
      <c r="G9" s="18"/>
      <c r="H9" s="18"/>
      <c r="I9" s="18"/>
      <c r="J9" s="18"/>
      <c r="K9" s="18"/>
      <c r="L9" s="18"/>
      <c r="M9" s="18"/>
      <c r="O9" s="11" t="s">
        <v>15</v>
      </c>
      <c r="P9" s="3" t="s">
        <v>16</v>
      </c>
    </row>
    <row r="10" spans="1:16" ht="30" customHeight="1">
      <c r="A10" s="2" t="s">
        <v>287</v>
      </c>
      <c r="B10" s="2"/>
      <c r="C10" s="2"/>
      <c r="D10" s="18"/>
      <c r="E10" s="18"/>
      <c r="F10" s="18"/>
      <c r="G10" s="18"/>
      <c r="H10" s="18"/>
      <c r="I10" s="18"/>
      <c r="J10" s="18"/>
      <c r="K10" s="18"/>
      <c r="L10" s="18"/>
      <c r="M10" s="18"/>
      <c r="O10" s="11" t="s">
        <v>288</v>
      </c>
      <c r="P10" s="3" t="s">
        <v>289</v>
      </c>
    </row>
    <row r="11" spans="1:16" ht="30" customHeight="1"/>
    <row r="12" spans="1:16" ht="39.950000000000003" customHeight="1">
      <c r="A12" s="23" t="s">
        <v>135</v>
      </c>
      <c r="B12" s="23" t="s">
        <v>75</v>
      </c>
      <c r="C12" s="23" t="s">
        <v>417</v>
      </c>
      <c r="D12" s="23"/>
      <c r="E12" s="23" t="s">
        <v>418</v>
      </c>
      <c r="F12" s="23"/>
      <c r="G12" s="23"/>
      <c r="H12" s="23"/>
      <c r="I12" s="23"/>
      <c r="J12" s="23"/>
      <c r="K12" s="23"/>
      <c r="L12" s="23" t="s">
        <v>419</v>
      </c>
      <c r="M12" s="23"/>
      <c r="N12" s="23"/>
      <c r="O12" s="23"/>
      <c r="P12" s="23"/>
    </row>
    <row r="13" spans="1:16" ht="39.950000000000003" customHeight="1">
      <c r="A13" s="23"/>
      <c r="B13" s="23"/>
      <c r="C13" s="23" t="s">
        <v>81</v>
      </c>
      <c r="D13" s="23" t="s">
        <v>420</v>
      </c>
      <c r="E13" s="23" t="s">
        <v>81</v>
      </c>
      <c r="F13" s="23" t="s">
        <v>421</v>
      </c>
      <c r="G13" s="23"/>
      <c r="H13" s="23"/>
      <c r="I13" s="23"/>
      <c r="J13" s="23"/>
      <c r="K13" s="23"/>
      <c r="L13" s="23" t="s">
        <v>81</v>
      </c>
      <c r="M13" s="23" t="s">
        <v>187</v>
      </c>
      <c r="N13" s="23"/>
      <c r="O13" s="23"/>
      <c r="P13" s="23"/>
    </row>
    <row r="14" spans="1:16" ht="39.950000000000003" customHeight="1">
      <c r="A14" s="23"/>
      <c r="B14" s="23"/>
      <c r="C14" s="23"/>
      <c r="D14" s="23"/>
      <c r="E14" s="23"/>
      <c r="F14" s="3" t="s">
        <v>422</v>
      </c>
      <c r="G14" s="3" t="s">
        <v>423</v>
      </c>
      <c r="H14" s="3" t="s">
        <v>424</v>
      </c>
      <c r="I14" s="3" t="s">
        <v>425</v>
      </c>
      <c r="J14" s="3" t="s">
        <v>426</v>
      </c>
      <c r="K14" s="3" t="s">
        <v>427</v>
      </c>
      <c r="L14" s="23"/>
      <c r="M14" s="3" t="s">
        <v>428</v>
      </c>
      <c r="N14" s="3" t="s">
        <v>429</v>
      </c>
      <c r="O14" s="3" t="s">
        <v>430</v>
      </c>
      <c r="P14" s="3" t="s">
        <v>431</v>
      </c>
    </row>
    <row r="15" spans="1:16" ht="20.100000000000001" customHeight="1">
      <c r="A15" s="3" t="s">
        <v>17</v>
      </c>
      <c r="B15" s="3" t="s">
        <v>19</v>
      </c>
      <c r="C15" s="3" t="s">
        <v>22</v>
      </c>
      <c r="D15" s="3" t="s">
        <v>24</v>
      </c>
      <c r="E15" s="3" t="s">
        <v>27</v>
      </c>
      <c r="F15" s="3" t="s">
        <v>30</v>
      </c>
      <c r="G15" s="3" t="s">
        <v>32</v>
      </c>
      <c r="H15" s="3" t="s">
        <v>35</v>
      </c>
      <c r="I15" s="3" t="s">
        <v>38</v>
      </c>
      <c r="J15" s="3" t="s">
        <v>41</v>
      </c>
      <c r="K15" s="3" t="s">
        <v>43</v>
      </c>
      <c r="L15" s="3" t="s">
        <v>45</v>
      </c>
      <c r="M15" s="3" t="s">
        <v>47</v>
      </c>
      <c r="N15" s="3" t="s">
        <v>50</v>
      </c>
      <c r="O15" s="3" t="s">
        <v>53</v>
      </c>
      <c r="P15" s="3" t="s">
        <v>56</v>
      </c>
    </row>
    <row r="16" spans="1:16" ht="54.95" customHeight="1">
      <c r="A16" s="4" t="s">
        <v>153</v>
      </c>
      <c r="B16" s="3" t="s">
        <v>85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6381245</v>
      </c>
      <c r="M16" s="5">
        <v>6381245</v>
      </c>
      <c r="N16" s="5">
        <v>0</v>
      </c>
      <c r="O16" s="5">
        <v>0</v>
      </c>
      <c r="P16" s="5">
        <v>0</v>
      </c>
    </row>
    <row r="17" spans="1:16" ht="54.95" customHeight="1">
      <c r="A17" s="4" t="s">
        <v>154</v>
      </c>
      <c r="B17" s="3" t="s">
        <v>93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54.95" customHeight="1">
      <c r="A18" s="4" t="s">
        <v>155</v>
      </c>
      <c r="B18" s="3" t="s">
        <v>156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1927136</v>
      </c>
      <c r="M18" s="5">
        <v>0</v>
      </c>
      <c r="N18" s="5">
        <v>0</v>
      </c>
      <c r="O18" s="5">
        <v>0</v>
      </c>
      <c r="P18" s="5">
        <v>0</v>
      </c>
    </row>
    <row r="19" spans="1:16" ht="54.95" customHeight="1">
      <c r="A19" s="4" t="s">
        <v>157</v>
      </c>
      <c r="B19" s="3" t="s">
        <v>158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54.95" customHeight="1">
      <c r="A20" s="4" t="s">
        <v>159</v>
      </c>
      <c r="B20" s="3" t="s">
        <v>160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1927136</v>
      </c>
      <c r="M20" s="5">
        <v>0</v>
      </c>
      <c r="N20" s="5">
        <v>0</v>
      </c>
      <c r="O20" s="5">
        <v>0</v>
      </c>
      <c r="P20" s="5">
        <v>0</v>
      </c>
    </row>
    <row r="21" spans="1:16" ht="54.95" customHeight="1">
      <c r="A21" s="4" t="s">
        <v>161</v>
      </c>
      <c r="B21" s="3" t="s">
        <v>162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54.95" customHeight="1">
      <c r="A22" s="4" t="s">
        <v>163</v>
      </c>
      <c r="B22" s="3" t="s">
        <v>164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54.95" customHeight="1">
      <c r="A23" s="4" t="s">
        <v>432</v>
      </c>
      <c r="B23" s="3" t="s">
        <v>166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>
      <c r="A24" s="4" t="s">
        <v>167</v>
      </c>
      <c r="B24" s="3" t="s">
        <v>168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>
      <c r="A25" s="4" t="s">
        <v>169</v>
      </c>
      <c r="B25" s="3" t="s">
        <v>170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>
      <c r="A26" s="4" t="s">
        <v>171</v>
      </c>
      <c r="B26" s="3" t="s">
        <v>172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 ht="54.95" customHeight="1">
      <c r="A27" s="4" t="s">
        <v>173</v>
      </c>
      <c r="B27" s="3" t="s">
        <v>174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>
      <c r="A28" s="4" t="s">
        <v>175</v>
      </c>
      <c r="B28" s="3" t="s">
        <v>176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54.95" customHeight="1">
      <c r="A29" s="4" t="s">
        <v>177</v>
      </c>
      <c r="B29" s="3" t="s">
        <v>178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0.100000000000001" customHeight="1">
      <c r="A30" s="12" t="s">
        <v>101</v>
      </c>
      <c r="B30" s="15" t="s">
        <v>102</v>
      </c>
      <c r="C30" s="13">
        <v>0</v>
      </c>
      <c r="D30" s="15" t="s">
        <v>179</v>
      </c>
      <c r="E30" s="15" t="s">
        <v>179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/>
      <c r="L30" s="13">
        <v>8308381</v>
      </c>
      <c r="M30" s="13">
        <v>6381245</v>
      </c>
      <c r="N30" s="13">
        <v>0</v>
      </c>
      <c r="O30" s="13">
        <v>0</v>
      </c>
      <c r="P30" s="13">
        <v>0</v>
      </c>
    </row>
    <row r="31" spans="1:16" ht="15" customHeight="1"/>
    <row r="32" spans="1:16" ht="39.950000000000003" customHeight="1">
      <c r="A32" s="7" t="s">
        <v>409</v>
      </c>
      <c r="B32" s="10"/>
      <c r="D32" s="10"/>
    </row>
    <row r="33" spans="1:4" ht="20.100000000000001" customHeight="1">
      <c r="B33" s="8" t="s">
        <v>410</v>
      </c>
      <c r="D33" s="8" t="s">
        <v>411</v>
      </c>
    </row>
    <row r="34" spans="1:4" ht="39.950000000000003" customHeight="1">
      <c r="A34" s="7" t="s">
        <v>412</v>
      </c>
      <c r="B34" s="10"/>
      <c r="D34" s="10"/>
    </row>
    <row r="35" spans="1:4" ht="20.100000000000001" customHeight="1">
      <c r="B35" s="8" t="s">
        <v>410</v>
      </c>
      <c r="D35" s="8" t="s">
        <v>413</v>
      </c>
    </row>
    <row r="36" spans="1:4" ht="20.100000000000001" customHeight="1">
      <c r="A36" s="2" t="s">
        <v>433</v>
      </c>
      <c r="B36" s="2"/>
    </row>
    <row r="37" spans="1:4" ht="20.100000000000001" customHeight="1"/>
    <row r="38" spans="1:4" ht="20.100000000000001" customHeight="1">
      <c r="A38" s="20" t="s">
        <v>60</v>
      </c>
      <c r="B38" s="20"/>
      <c r="C38" s="20"/>
      <c r="D38" s="20"/>
    </row>
    <row r="39" spans="1:4" ht="20.100000000000001" customHeight="1">
      <c r="A39" s="21" t="s">
        <v>62</v>
      </c>
      <c r="B39" s="21"/>
      <c r="C39" s="21"/>
      <c r="D39" s="21"/>
    </row>
    <row r="40" spans="1:4" ht="20.100000000000001" customHeight="1">
      <c r="A40" s="21" t="s">
        <v>64</v>
      </c>
      <c r="B40" s="21"/>
      <c r="C40" s="21"/>
      <c r="D40" s="21"/>
    </row>
    <row r="41" spans="1:4" ht="20.100000000000001" customHeight="1">
      <c r="A41" s="21" t="s">
        <v>66</v>
      </c>
      <c r="B41" s="21"/>
      <c r="C41" s="21"/>
      <c r="D41" s="21"/>
    </row>
    <row r="42" spans="1:4" ht="20.100000000000001" customHeight="1">
      <c r="A42" s="21" t="s">
        <v>68</v>
      </c>
      <c r="B42" s="21"/>
      <c r="C42" s="21"/>
      <c r="D42" s="21"/>
    </row>
    <row r="43" spans="1:4" ht="20.100000000000001" customHeight="1">
      <c r="A43" s="21" t="s">
        <v>69</v>
      </c>
      <c r="B43" s="21"/>
      <c r="C43" s="21"/>
      <c r="D43" s="21"/>
    </row>
    <row r="44" spans="1:4" ht="20.100000000000001" customHeight="1">
      <c r="A44" s="22" t="s">
        <v>71</v>
      </c>
      <c r="B44" s="22"/>
      <c r="C44" s="22"/>
      <c r="D44" s="22"/>
    </row>
  </sheetData>
  <sheetProtection sheet="1" objects="1" scenarios="1"/>
  <mergeCells count="31">
    <mergeCell ref="A42:D42"/>
    <mergeCell ref="A43:D43"/>
    <mergeCell ref="A44:D44"/>
    <mergeCell ref="A36:B36"/>
    <mergeCell ref="A38:D38"/>
    <mergeCell ref="A39:D39"/>
    <mergeCell ref="A40:D40"/>
    <mergeCell ref="A41:D41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8:C8"/>
    <mergeCell ref="D8:M8"/>
    <mergeCell ref="A9:C9"/>
    <mergeCell ref="D9:M9"/>
    <mergeCell ref="A10:C10"/>
    <mergeCell ref="D10:M10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/>
  </sheetViews>
  <sheetFormatPr defaultRowHeight="10.5"/>
  <cols>
    <col min="1" max="1" width="66.85546875" customWidth="1"/>
    <col min="2" max="2" width="38.140625" customWidth="1"/>
    <col min="3" max="16" width="24.85546875" customWidth="1"/>
  </cols>
  <sheetData>
    <row r="1" spans="1:16" ht="50.1" customHeight="1">
      <c r="A1" s="1" t="s">
        <v>434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50.1" customHeight="1">
      <c r="A2" s="1" t="s">
        <v>435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0" customHeight="1">
      <c r="A3" s="23" t="s">
        <v>436</v>
      </c>
      <c r="B3" s="23" t="s">
        <v>437</v>
      </c>
      <c r="C3" s="23" t="s">
        <v>438</v>
      </c>
      <c r="D3" s="23" t="s">
        <v>439</v>
      </c>
      <c r="E3" s="23" t="s">
        <v>440</v>
      </c>
      <c r="F3" s="23" t="s">
        <v>441</v>
      </c>
      <c r="G3" s="23"/>
      <c r="H3" s="23" t="s">
        <v>75</v>
      </c>
      <c r="I3" s="23" t="s">
        <v>442</v>
      </c>
      <c r="J3" s="23"/>
      <c r="K3" s="23"/>
      <c r="L3" s="23"/>
      <c r="M3" s="23" t="s">
        <v>443</v>
      </c>
      <c r="N3" s="23"/>
      <c r="O3" s="23"/>
      <c r="P3" s="23"/>
    </row>
    <row r="4" spans="1:16" ht="30" customHeight="1">
      <c r="A4" s="23"/>
      <c r="B4" s="23"/>
      <c r="C4" s="23"/>
      <c r="D4" s="23"/>
      <c r="E4" s="23"/>
      <c r="F4" s="23" t="s">
        <v>82</v>
      </c>
      <c r="G4" s="23" t="s">
        <v>83</v>
      </c>
      <c r="H4" s="23"/>
      <c r="I4" s="23" t="s">
        <v>81</v>
      </c>
      <c r="J4" s="23" t="s">
        <v>187</v>
      </c>
      <c r="K4" s="23"/>
      <c r="L4" s="23"/>
      <c r="M4" s="23" t="s">
        <v>81</v>
      </c>
      <c r="N4" s="23" t="s">
        <v>187</v>
      </c>
      <c r="O4" s="23"/>
      <c r="P4" s="23"/>
    </row>
    <row r="5" spans="1:16" ht="30" customHeight="1">
      <c r="A5" s="23"/>
      <c r="B5" s="23"/>
      <c r="C5" s="23"/>
      <c r="D5" s="23"/>
      <c r="E5" s="23"/>
      <c r="F5" s="23"/>
      <c r="G5" s="23"/>
      <c r="H5" s="23"/>
      <c r="I5" s="23"/>
      <c r="J5" s="23" t="s">
        <v>444</v>
      </c>
      <c r="K5" s="23"/>
      <c r="L5" s="23" t="s">
        <v>445</v>
      </c>
      <c r="M5" s="23"/>
      <c r="N5" s="23" t="s">
        <v>446</v>
      </c>
      <c r="O5" s="23" t="s">
        <v>447</v>
      </c>
      <c r="P5" s="23" t="s">
        <v>448</v>
      </c>
    </row>
    <row r="6" spans="1:16" ht="39.950000000000003" customHeight="1">
      <c r="A6" s="23"/>
      <c r="B6" s="23"/>
      <c r="C6" s="23"/>
      <c r="D6" s="23"/>
      <c r="E6" s="23"/>
      <c r="F6" s="23"/>
      <c r="G6" s="23"/>
      <c r="H6" s="23"/>
      <c r="I6" s="23"/>
      <c r="J6" s="3" t="s">
        <v>449</v>
      </c>
      <c r="K6" s="3" t="s">
        <v>450</v>
      </c>
      <c r="L6" s="23"/>
      <c r="M6" s="23"/>
      <c r="N6" s="23"/>
      <c r="O6" s="23"/>
      <c r="P6" s="23"/>
    </row>
    <row r="7" spans="1:16" ht="20.100000000000001" customHeight="1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  <c r="O7" s="3" t="s">
        <v>53</v>
      </c>
      <c r="P7" s="3" t="s">
        <v>56</v>
      </c>
    </row>
    <row r="8" spans="1:16" ht="30" customHeight="1">
      <c r="A8" s="14" t="s">
        <v>451</v>
      </c>
      <c r="B8" s="15" t="s">
        <v>179</v>
      </c>
      <c r="C8" s="15" t="s">
        <v>179</v>
      </c>
      <c r="D8" s="15" t="s">
        <v>179</v>
      </c>
      <c r="E8" s="15" t="s">
        <v>179</v>
      </c>
      <c r="F8" s="15" t="s">
        <v>179</v>
      </c>
      <c r="G8" s="15" t="s">
        <v>179</v>
      </c>
      <c r="H8" s="15" t="s">
        <v>85</v>
      </c>
      <c r="I8" s="13">
        <v>1712.6</v>
      </c>
      <c r="J8" s="13">
        <v>1712.6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</row>
    <row r="9" spans="1:16" ht="30" customHeight="1">
      <c r="A9" s="4" t="s">
        <v>187</v>
      </c>
      <c r="B9" s="3"/>
      <c r="C9" s="3"/>
      <c r="D9" s="3"/>
      <c r="E9" s="3"/>
      <c r="F9" s="3"/>
      <c r="G9" s="3"/>
      <c r="H9" s="3" t="s">
        <v>452</v>
      </c>
      <c r="I9" s="3"/>
      <c r="J9" s="3"/>
      <c r="K9" s="3"/>
      <c r="L9" s="3"/>
      <c r="M9" s="3"/>
      <c r="N9" s="3"/>
      <c r="O9" s="3"/>
      <c r="P9" s="3"/>
    </row>
    <row r="10" spans="1:16" ht="30" customHeight="1">
      <c r="A10" s="4" t="s">
        <v>453</v>
      </c>
      <c r="B10" s="4" t="s">
        <v>454</v>
      </c>
      <c r="C10" s="3" t="s">
        <v>455</v>
      </c>
      <c r="D10" s="3" t="s">
        <v>16</v>
      </c>
      <c r="E10" s="3" t="s">
        <v>456</v>
      </c>
      <c r="F10" s="3" t="s">
        <v>457</v>
      </c>
      <c r="G10" s="3" t="s">
        <v>458</v>
      </c>
      <c r="H10" s="3"/>
      <c r="I10" s="5">
        <v>1712.6</v>
      </c>
      <c r="J10" s="5">
        <v>1712.6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20.100000000000001" customHeight="1">
      <c r="G11" s="12" t="s">
        <v>101</v>
      </c>
      <c r="H11" s="15" t="s">
        <v>102</v>
      </c>
      <c r="I11" s="13">
        <f>VLOOKUP("1000",$H:$Z,2,0)</f>
        <v>1712.6</v>
      </c>
      <c r="J11" s="13">
        <f>VLOOKUP("1000",$H:$Z,3,0)</f>
        <v>1712.6</v>
      </c>
      <c r="K11" s="13">
        <f>VLOOKUP("1000",$H:$Z,4,0)</f>
        <v>0</v>
      </c>
      <c r="L11" s="13">
        <f>VLOOKUP("1000",$H:$Z,5,0)</f>
        <v>0</v>
      </c>
      <c r="M11" s="13">
        <f>VLOOKUP("1000",$H:$Z,6,0)</f>
        <v>0</v>
      </c>
      <c r="N11" s="13">
        <f>VLOOKUP("1000",$H:$Z,7,0)</f>
        <v>0</v>
      </c>
      <c r="O11" s="13">
        <f>VLOOKUP("1000",$H:$Z,8,0)</f>
        <v>0</v>
      </c>
      <c r="P11" s="13">
        <f>VLOOKUP("1000",$H:$Z,9,0)</f>
        <v>0</v>
      </c>
    </row>
  </sheetData>
  <mergeCells count="22">
    <mergeCell ref="N4:P4"/>
    <mergeCell ref="J5:K5"/>
    <mergeCell ref="L5:L6"/>
    <mergeCell ref="N5:N6"/>
    <mergeCell ref="O5:O6"/>
    <mergeCell ref="P5:P6"/>
    <mergeCell ref="A1:P1"/>
    <mergeCell ref="A2:P2"/>
    <mergeCell ref="A3:A6"/>
    <mergeCell ref="B3:B6"/>
    <mergeCell ref="C3:C6"/>
    <mergeCell ref="D3:D6"/>
    <mergeCell ref="E3:E6"/>
    <mergeCell ref="F3:G3"/>
    <mergeCell ref="H3:H6"/>
    <mergeCell ref="I3:L3"/>
    <mergeCell ref="M3:P3"/>
    <mergeCell ref="F4:F6"/>
    <mergeCell ref="G4:G6"/>
    <mergeCell ref="I4:I6"/>
    <mergeCell ref="J4:L4"/>
    <mergeCell ref="M4:M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/>
  </sheetViews>
  <sheetFormatPr defaultRowHeight="10.5"/>
  <cols>
    <col min="1" max="1" width="66.85546875" customWidth="1"/>
    <col min="2" max="16" width="24.85546875" customWidth="1"/>
  </cols>
  <sheetData>
    <row r="1" spans="1:16" ht="30" customHeight="1">
      <c r="A1" s="23" t="s">
        <v>436</v>
      </c>
      <c r="B1" s="23" t="s">
        <v>75</v>
      </c>
      <c r="C1" s="23" t="s">
        <v>459</v>
      </c>
      <c r="D1" s="23"/>
      <c r="E1" s="23"/>
      <c r="F1" s="23"/>
      <c r="G1" s="23" t="s">
        <v>460</v>
      </c>
      <c r="H1" s="23"/>
      <c r="I1" s="23"/>
      <c r="J1" s="23"/>
      <c r="K1" s="23"/>
      <c r="L1" s="23"/>
      <c r="M1" s="23"/>
      <c r="N1" s="23"/>
      <c r="O1" s="23"/>
      <c r="P1" s="23"/>
    </row>
    <row r="2" spans="1:16" ht="30" customHeight="1">
      <c r="A2" s="23"/>
      <c r="B2" s="23"/>
      <c r="C2" s="23" t="s">
        <v>81</v>
      </c>
      <c r="D2" s="23" t="s">
        <v>238</v>
      </c>
      <c r="E2" s="23"/>
      <c r="F2" s="23"/>
      <c r="G2" s="23" t="s">
        <v>81</v>
      </c>
      <c r="H2" s="23" t="s">
        <v>238</v>
      </c>
      <c r="I2" s="23"/>
      <c r="J2" s="23"/>
      <c r="K2" s="23"/>
      <c r="L2" s="23"/>
      <c r="M2" s="23"/>
      <c r="N2" s="23"/>
      <c r="O2" s="23"/>
      <c r="P2" s="23"/>
    </row>
    <row r="3" spans="1:16" ht="30" customHeight="1">
      <c r="A3" s="23"/>
      <c r="B3" s="23"/>
      <c r="C3" s="23"/>
      <c r="D3" s="23" t="s">
        <v>461</v>
      </c>
      <c r="E3" s="23" t="s">
        <v>462</v>
      </c>
      <c r="F3" s="23"/>
      <c r="G3" s="23"/>
      <c r="H3" s="23" t="s">
        <v>370</v>
      </c>
      <c r="I3" s="23"/>
      <c r="J3" s="23"/>
      <c r="K3" s="23" t="s">
        <v>463</v>
      </c>
      <c r="L3" s="23"/>
      <c r="M3" s="23"/>
      <c r="N3" s="23" t="s">
        <v>464</v>
      </c>
      <c r="O3" s="23"/>
      <c r="P3" s="23"/>
    </row>
    <row r="4" spans="1:16" ht="30" customHeight="1">
      <c r="A4" s="23"/>
      <c r="B4" s="23"/>
      <c r="C4" s="23"/>
      <c r="D4" s="23"/>
      <c r="E4" s="23" t="s">
        <v>465</v>
      </c>
      <c r="F4" s="23" t="s">
        <v>466</v>
      </c>
      <c r="G4" s="23"/>
      <c r="H4" s="23" t="s">
        <v>81</v>
      </c>
      <c r="I4" s="23" t="s">
        <v>238</v>
      </c>
      <c r="J4" s="23"/>
      <c r="K4" s="23" t="s">
        <v>81</v>
      </c>
      <c r="L4" s="23" t="s">
        <v>238</v>
      </c>
      <c r="M4" s="23"/>
      <c r="N4" s="23" t="s">
        <v>81</v>
      </c>
      <c r="O4" s="23" t="s">
        <v>238</v>
      </c>
      <c r="P4" s="23"/>
    </row>
    <row r="5" spans="1:16" ht="30" customHeight="1">
      <c r="A5" s="23"/>
      <c r="B5" s="23"/>
      <c r="C5" s="23"/>
      <c r="D5" s="23"/>
      <c r="E5" s="23"/>
      <c r="F5" s="23"/>
      <c r="G5" s="23"/>
      <c r="H5" s="23"/>
      <c r="I5" s="3" t="s">
        <v>467</v>
      </c>
      <c r="J5" s="3" t="s">
        <v>468</v>
      </c>
      <c r="K5" s="23"/>
      <c r="L5" s="3" t="s">
        <v>467</v>
      </c>
      <c r="M5" s="3" t="s">
        <v>468</v>
      </c>
      <c r="N5" s="23"/>
      <c r="O5" s="3" t="s">
        <v>467</v>
      </c>
      <c r="P5" s="3" t="s">
        <v>468</v>
      </c>
    </row>
    <row r="6" spans="1:16" ht="20.100000000000001" customHeight="1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53</v>
      </c>
      <c r="P6" s="3" t="s">
        <v>56</v>
      </c>
    </row>
    <row r="7" spans="1:16" ht="30" customHeight="1">
      <c r="A7" s="14" t="s">
        <v>451</v>
      </c>
      <c r="B7" s="15" t="s">
        <v>85</v>
      </c>
      <c r="C7" s="13">
        <v>0</v>
      </c>
      <c r="D7" s="13">
        <v>0</v>
      </c>
      <c r="E7" s="13">
        <v>0</v>
      </c>
      <c r="F7" s="13">
        <v>0</v>
      </c>
      <c r="G7" s="13">
        <f>H7+K7+N7</f>
        <v>3336391.75</v>
      </c>
      <c r="H7" s="13">
        <v>1082672.1299999999</v>
      </c>
      <c r="I7" s="13">
        <v>0</v>
      </c>
      <c r="J7" s="13">
        <v>0</v>
      </c>
      <c r="K7" s="13">
        <v>2253719.62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</row>
    <row r="8" spans="1:16" ht="30" customHeight="1">
      <c r="A8" s="4" t="s">
        <v>187</v>
      </c>
      <c r="B8" s="3" t="s">
        <v>452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>
      <c r="A9" s="4" t="s">
        <v>453</v>
      </c>
      <c r="B9" s="3"/>
      <c r="C9" s="5">
        <v>0</v>
      </c>
      <c r="D9" s="5">
        <v>0</v>
      </c>
      <c r="E9" s="5">
        <v>0</v>
      </c>
      <c r="F9" s="5">
        <v>0</v>
      </c>
      <c r="G9" s="5">
        <f>H9+K9+N9</f>
        <v>3336391.75</v>
      </c>
      <c r="H9" s="5">
        <v>1082672.1299999999</v>
      </c>
      <c r="I9" s="5">
        <v>0</v>
      </c>
      <c r="J9" s="5">
        <v>0</v>
      </c>
      <c r="K9" s="5">
        <v>2253719.62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 ht="20.100000000000001" customHeight="1">
      <c r="A10" s="12" t="s">
        <v>101</v>
      </c>
      <c r="B10" s="15" t="s">
        <v>102</v>
      </c>
      <c r="C10" s="13">
        <f>VLOOKUP("1000",$B:$Z,2,0)</f>
        <v>0</v>
      </c>
      <c r="D10" s="13">
        <f>VLOOKUP("1000",$B:$Z,3,0)</f>
        <v>0</v>
      </c>
      <c r="E10" s="13">
        <f>VLOOKUP("1000",$B:$Z,4,0)</f>
        <v>0</v>
      </c>
      <c r="F10" s="13">
        <f>VLOOKUP("1000",$B:$Z,5,0)</f>
        <v>0</v>
      </c>
      <c r="G10" s="13">
        <f>VLOOKUP("1000",$B:$Z,6,0)</f>
        <v>3336391.75</v>
      </c>
      <c r="H10" s="13">
        <f>VLOOKUP("1000",$B:$Z,7,0)</f>
        <v>1082672.1299999999</v>
      </c>
      <c r="I10" s="13">
        <f>VLOOKUP("1000",$B:$Z,8,0)</f>
        <v>0</v>
      </c>
      <c r="J10" s="13">
        <f>VLOOKUP("1000",$B:$Z,9,0)</f>
        <v>0</v>
      </c>
      <c r="K10" s="13">
        <f>VLOOKUP("1000",$B:$Z,10,0)</f>
        <v>2253719.62</v>
      </c>
      <c r="L10" s="13">
        <f>VLOOKUP("1000",$B:$Z,11,0)</f>
        <v>0</v>
      </c>
      <c r="M10" s="13">
        <f>VLOOKUP("1000",$B:$Z,12,0)</f>
        <v>0</v>
      </c>
      <c r="N10" s="13">
        <f>VLOOKUP("1000",$B:$Z,13,0)</f>
        <v>0</v>
      </c>
      <c r="O10" s="13">
        <f>VLOOKUP("1000",$B:$Z,14,0)</f>
        <v>0</v>
      </c>
      <c r="P10" s="13">
        <f>VLOOKUP("1000",$B:$Z,15,0)</f>
        <v>0</v>
      </c>
    </row>
  </sheetData>
  <mergeCells count="21">
    <mergeCell ref="I4:J4"/>
    <mergeCell ref="K4:K5"/>
    <mergeCell ref="L4:M4"/>
    <mergeCell ref="N4:N5"/>
    <mergeCell ref="O4:P4"/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workbookViewId="0"/>
  </sheetViews>
  <sheetFormatPr defaultRowHeight="10.5"/>
  <cols>
    <col min="1" max="2" width="38.140625" customWidth="1"/>
    <col min="3" max="22" width="26.7109375" customWidth="1"/>
  </cols>
  <sheetData>
    <row r="1" spans="1:22" ht="50.1" customHeight="1">
      <c r="A1" s="1" t="s">
        <v>469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9.950000000000003" customHeight="1">
      <c r="A2" s="23" t="s">
        <v>135</v>
      </c>
      <c r="B2" s="23" t="s">
        <v>437</v>
      </c>
      <c r="C2" s="23" t="s">
        <v>439</v>
      </c>
      <c r="D2" s="23" t="s">
        <v>438</v>
      </c>
      <c r="E2" s="23" t="s">
        <v>441</v>
      </c>
      <c r="F2" s="23"/>
      <c r="G2" s="23" t="s">
        <v>75</v>
      </c>
      <c r="H2" s="23" t="s">
        <v>470</v>
      </c>
      <c r="I2" s="23" t="s">
        <v>442</v>
      </c>
      <c r="J2" s="23"/>
      <c r="K2" s="23"/>
      <c r="L2" s="23"/>
      <c r="M2" s="23" t="s">
        <v>471</v>
      </c>
      <c r="N2" s="23" t="s">
        <v>472</v>
      </c>
      <c r="O2" s="23"/>
      <c r="P2" s="23"/>
      <c r="Q2" s="23"/>
      <c r="R2" s="23"/>
      <c r="S2" s="23" t="s">
        <v>473</v>
      </c>
      <c r="T2" s="23"/>
      <c r="U2" s="23"/>
      <c r="V2" s="23"/>
    </row>
    <row r="3" spans="1:22" ht="30" customHeight="1">
      <c r="A3" s="23"/>
      <c r="B3" s="23"/>
      <c r="C3" s="23"/>
      <c r="D3" s="23"/>
      <c r="E3" s="23" t="s">
        <v>82</v>
      </c>
      <c r="F3" s="23" t="s">
        <v>83</v>
      </c>
      <c r="G3" s="23"/>
      <c r="H3" s="23"/>
      <c r="I3" s="23" t="s">
        <v>81</v>
      </c>
      <c r="J3" s="23" t="s">
        <v>187</v>
      </c>
      <c r="K3" s="23"/>
      <c r="L3" s="23"/>
      <c r="M3" s="23"/>
      <c r="N3" s="23" t="s">
        <v>81</v>
      </c>
      <c r="O3" s="23" t="s">
        <v>187</v>
      </c>
      <c r="P3" s="23"/>
      <c r="Q3" s="23"/>
      <c r="R3" s="23"/>
      <c r="S3" s="23" t="s">
        <v>81</v>
      </c>
      <c r="T3" s="23" t="s">
        <v>187</v>
      </c>
      <c r="U3" s="23"/>
      <c r="V3" s="23"/>
    </row>
    <row r="4" spans="1:22" ht="30" customHeight="1">
      <c r="A4" s="23"/>
      <c r="B4" s="23"/>
      <c r="C4" s="23"/>
      <c r="D4" s="23"/>
      <c r="E4" s="23"/>
      <c r="F4" s="23"/>
      <c r="G4" s="23"/>
      <c r="H4" s="23"/>
      <c r="I4" s="23"/>
      <c r="J4" s="23" t="s">
        <v>444</v>
      </c>
      <c r="K4" s="23"/>
      <c r="L4" s="23" t="s">
        <v>445</v>
      </c>
      <c r="M4" s="23"/>
      <c r="N4" s="23"/>
      <c r="O4" s="23" t="s">
        <v>474</v>
      </c>
      <c r="P4" s="23"/>
      <c r="Q4" s="23"/>
      <c r="R4" s="23" t="s">
        <v>475</v>
      </c>
      <c r="S4" s="23"/>
      <c r="T4" s="23" t="s">
        <v>476</v>
      </c>
      <c r="U4" s="23"/>
      <c r="V4" s="23" t="s">
        <v>477</v>
      </c>
    </row>
    <row r="5" spans="1:22" ht="30" customHeight="1">
      <c r="A5" s="23"/>
      <c r="B5" s="23"/>
      <c r="C5" s="23"/>
      <c r="D5" s="23"/>
      <c r="E5" s="23"/>
      <c r="F5" s="23"/>
      <c r="G5" s="23"/>
      <c r="H5" s="23"/>
      <c r="I5" s="23"/>
      <c r="J5" s="3" t="s">
        <v>449</v>
      </c>
      <c r="K5" s="3" t="s">
        <v>450</v>
      </c>
      <c r="L5" s="23"/>
      <c r="M5" s="23"/>
      <c r="N5" s="23"/>
      <c r="O5" s="3" t="s">
        <v>446</v>
      </c>
      <c r="P5" s="3" t="s">
        <v>447</v>
      </c>
      <c r="Q5" s="3" t="s">
        <v>478</v>
      </c>
      <c r="R5" s="23"/>
      <c r="S5" s="23"/>
      <c r="T5" s="3" t="s">
        <v>81</v>
      </c>
      <c r="U5" s="3" t="s">
        <v>479</v>
      </c>
      <c r="V5" s="23"/>
    </row>
    <row r="6" spans="1:22" ht="20.100000000000001" customHeight="1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53</v>
      </c>
      <c r="P6" s="3" t="s">
        <v>56</v>
      </c>
      <c r="Q6" s="3" t="s">
        <v>57</v>
      </c>
      <c r="R6" s="3" t="s">
        <v>360</v>
      </c>
      <c r="S6" s="3" t="s">
        <v>361</v>
      </c>
      <c r="T6" s="3" t="s">
        <v>362</v>
      </c>
      <c r="U6" s="3" t="s">
        <v>480</v>
      </c>
      <c r="V6" s="3" t="s">
        <v>481</v>
      </c>
    </row>
    <row r="7" spans="1:22" ht="20.100000000000001" customHeight="1">
      <c r="A7" s="4" t="s">
        <v>482</v>
      </c>
      <c r="B7" s="4" t="s">
        <v>483</v>
      </c>
      <c r="C7" s="3" t="s">
        <v>16</v>
      </c>
      <c r="D7" s="3" t="s">
        <v>484</v>
      </c>
      <c r="E7" s="3" t="s">
        <v>457</v>
      </c>
      <c r="F7" s="3" t="s">
        <v>458</v>
      </c>
      <c r="G7" s="3" t="s">
        <v>85</v>
      </c>
      <c r="H7" s="5">
        <f>I7+M7+N7</f>
        <v>2742.2</v>
      </c>
      <c r="I7" s="5">
        <f>J7+K7+L7</f>
        <v>2742.2</v>
      </c>
      <c r="J7" s="5">
        <v>2742.2</v>
      </c>
      <c r="K7" s="5">
        <v>0</v>
      </c>
      <c r="L7" s="5">
        <v>0</v>
      </c>
      <c r="M7" s="5">
        <v>0</v>
      </c>
      <c r="N7" s="5">
        <f>O7+P7+Q7+R7</f>
        <v>0</v>
      </c>
      <c r="O7" s="5">
        <v>0</v>
      </c>
      <c r="P7" s="5">
        <v>0</v>
      </c>
      <c r="Q7" s="5">
        <v>0</v>
      </c>
      <c r="R7" s="5">
        <v>0</v>
      </c>
      <c r="S7" s="5">
        <f>T7+V7</f>
        <v>42397</v>
      </c>
      <c r="T7" s="5">
        <v>0</v>
      </c>
      <c r="U7" s="5">
        <v>0</v>
      </c>
      <c r="V7" s="5">
        <v>42397</v>
      </c>
    </row>
    <row r="8" spans="1:22" ht="20.100000000000001" customHeight="1">
      <c r="G8" s="12" t="s">
        <v>101</v>
      </c>
      <c r="H8" s="13">
        <f t="shared" ref="H8:V8" si="0">SUM(H7:H7)</f>
        <v>2742.2</v>
      </c>
      <c r="I8" s="13">
        <f t="shared" si="0"/>
        <v>2742.2</v>
      </c>
      <c r="J8" s="13">
        <f t="shared" si="0"/>
        <v>2742.2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13">
        <f t="shared" si="0"/>
        <v>0</v>
      </c>
      <c r="P8" s="13">
        <f t="shared" si="0"/>
        <v>0</v>
      </c>
      <c r="Q8" s="13">
        <f t="shared" si="0"/>
        <v>0</v>
      </c>
      <c r="R8" s="13">
        <f t="shared" si="0"/>
        <v>0</v>
      </c>
      <c r="S8" s="13">
        <f t="shared" si="0"/>
        <v>42397</v>
      </c>
      <c r="T8" s="13">
        <f t="shared" si="0"/>
        <v>0</v>
      </c>
      <c r="U8" s="13">
        <f t="shared" si="0"/>
        <v>0</v>
      </c>
      <c r="V8" s="13">
        <f t="shared" si="0"/>
        <v>42397</v>
      </c>
    </row>
  </sheetData>
  <sheetProtection sheet="1" objects="1" scenarios="1"/>
  <mergeCells count="26"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/>
  </sheetViews>
  <sheetFormatPr defaultRowHeight="10.5"/>
  <cols>
    <col min="1" max="1" width="66.85546875" customWidth="1"/>
    <col min="2" max="2" width="49.7109375" customWidth="1"/>
    <col min="3" max="17" width="26.7109375" customWidth="1"/>
  </cols>
  <sheetData>
    <row r="1" spans="1:17" ht="50.1" customHeight="1">
      <c r="A1" s="1" t="s">
        <v>485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>
      <c r="A2" s="1" t="s">
        <v>486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>
      <c r="A3" s="23" t="s">
        <v>436</v>
      </c>
      <c r="B3" s="23" t="s">
        <v>437</v>
      </c>
      <c r="C3" s="23" t="s">
        <v>441</v>
      </c>
      <c r="D3" s="23"/>
      <c r="E3" s="23" t="s">
        <v>75</v>
      </c>
      <c r="F3" s="23" t="s">
        <v>487</v>
      </c>
      <c r="G3" s="23" t="s">
        <v>488</v>
      </c>
      <c r="H3" s="23"/>
      <c r="I3" s="23"/>
      <c r="J3" s="23" t="s">
        <v>489</v>
      </c>
      <c r="K3" s="23"/>
      <c r="L3" s="23" t="s">
        <v>490</v>
      </c>
      <c r="M3" s="23"/>
      <c r="N3" s="23" t="s">
        <v>491</v>
      </c>
      <c r="O3" s="23" t="s">
        <v>492</v>
      </c>
      <c r="P3" s="23"/>
      <c r="Q3" s="23" t="s">
        <v>493</v>
      </c>
    </row>
    <row r="4" spans="1:17" ht="30" customHeight="1">
      <c r="A4" s="23"/>
      <c r="B4" s="23"/>
      <c r="C4" s="3" t="s">
        <v>82</v>
      </c>
      <c r="D4" s="3" t="s">
        <v>83</v>
      </c>
      <c r="E4" s="23"/>
      <c r="F4" s="23"/>
      <c r="G4" s="3" t="s">
        <v>82</v>
      </c>
      <c r="H4" s="3" t="s">
        <v>7</v>
      </c>
      <c r="I4" s="3" t="s">
        <v>494</v>
      </c>
      <c r="J4" s="3" t="s">
        <v>495</v>
      </c>
      <c r="K4" s="3" t="s">
        <v>496</v>
      </c>
      <c r="L4" s="3" t="s">
        <v>497</v>
      </c>
      <c r="M4" s="3" t="s">
        <v>498</v>
      </c>
      <c r="N4" s="23"/>
      <c r="O4" s="3" t="s">
        <v>444</v>
      </c>
      <c r="P4" s="3" t="s">
        <v>499</v>
      </c>
      <c r="Q4" s="23"/>
    </row>
    <row r="5" spans="1:17" ht="20.100000000000001" customHeight="1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53</v>
      </c>
      <c r="P5" s="3" t="s">
        <v>56</v>
      </c>
      <c r="Q5" s="3" t="s">
        <v>57</v>
      </c>
    </row>
  </sheetData>
  <mergeCells count="13"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"/>
  <sheetViews>
    <sheetView workbookViewId="0"/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1" t="s">
        <v>500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3" t="s">
        <v>436</v>
      </c>
      <c r="B2" s="23" t="s">
        <v>437</v>
      </c>
      <c r="C2" s="23" t="s">
        <v>441</v>
      </c>
      <c r="D2" s="23"/>
      <c r="E2" s="23" t="s">
        <v>75</v>
      </c>
      <c r="F2" s="23" t="s">
        <v>501</v>
      </c>
      <c r="G2" s="23" t="s">
        <v>502</v>
      </c>
      <c r="H2" s="23"/>
      <c r="I2" s="23"/>
      <c r="J2" s="23" t="s">
        <v>489</v>
      </c>
      <c r="K2" s="23"/>
      <c r="L2" s="23" t="s">
        <v>503</v>
      </c>
      <c r="M2" s="23" t="s">
        <v>504</v>
      </c>
      <c r="N2" s="23"/>
      <c r="O2" s="23" t="s">
        <v>505</v>
      </c>
    </row>
    <row r="3" spans="1:15" ht="30" customHeight="1">
      <c r="A3" s="23"/>
      <c r="B3" s="23"/>
      <c r="C3" s="3" t="s">
        <v>82</v>
      </c>
      <c r="D3" s="3" t="s">
        <v>83</v>
      </c>
      <c r="E3" s="23"/>
      <c r="F3" s="23"/>
      <c r="G3" s="3" t="s">
        <v>82</v>
      </c>
      <c r="H3" s="3" t="s">
        <v>7</v>
      </c>
      <c r="I3" s="3" t="s">
        <v>494</v>
      </c>
      <c r="J3" s="3" t="s">
        <v>495</v>
      </c>
      <c r="K3" s="3" t="s">
        <v>496</v>
      </c>
      <c r="L3" s="23" t="s">
        <v>497</v>
      </c>
      <c r="M3" s="3" t="s">
        <v>444</v>
      </c>
      <c r="N3" s="3" t="s">
        <v>499</v>
      </c>
      <c r="O3" s="23"/>
    </row>
    <row r="4" spans="1:15" ht="20.100000000000001" customHeight="1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  <c r="H4" s="3" t="s">
        <v>35</v>
      </c>
      <c r="I4" s="3" t="s">
        <v>38</v>
      </c>
      <c r="J4" s="3" t="s">
        <v>41</v>
      </c>
      <c r="K4" s="3" t="s">
        <v>43</v>
      </c>
      <c r="L4" s="3" t="s">
        <v>45</v>
      </c>
      <c r="M4" s="3" t="s">
        <v>47</v>
      </c>
      <c r="N4" s="3" t="s">
        <v>50</v>
      </c>
      <c r="O4" s="3" t="s">
        <v>53</v>
      </c>
    </row>
  </sheetData>
  <sheetProtection sheet="1" objects="1" scenarios="1"/>
  <mergeCells count="11"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/>
  </sheetViews>
  <sheetFormatPr defaultRowHeight="10.5"/>
  <cols>
    <col min="1" max="1" width="30.5703125" customWidth="1"/>
    <col min="2" max="7" width="22.85546875" customWidth="1"/>
    <col min="8" max="8" width="19.140625" customWidth="1"/>
    <col min="9" max="9" width="34.42578125" customWidth="1"/>
  </cols>
  <sheetData>
    <row r="1" spans="1:9" ht="24.95" customHeight="1">
      <c r="A1" s="1" t="s">
        <v>72</v>
      </c>
      <c r="B1" s="1"/>
      <c r="C1" s="1"/>
      <c r="D1" s="1"/>
      <c r="E1" s="1"/>
      <c r="F1" s="1"/>
      <c r="G1" s="1"/>
      <c r="H1" s="1"/>
      <c r="I1" s="1"/>
    </row>
    <row r="2" spans="1:9" ht="24.95" customHeight="1">
      <c r="A2" s="1" t="s">
        <v>73</v>
      </c>
      <c r="B2" s="1"/>
      <c r="C2" s="1"/>
      <c r="D2" s="1"/>
      <c r="E2" s="1"/>
      <c r="F2" s="1"/>
      <c r="G2" s="1"/>
      <c r="H2" s="1"/>
      <c r="I2" s="1"/>
    </row>
    <row r="3" spans="1:9" ht="30" customHeight="1">
      <c r="A3" s="23" t="s">
        <v>74</v>
      </c>
      <c r="B3" s="23" t="s">
        <v>36</v>
      </c>
      <c r="C3" s="23" t="s">
        <v>75</v>
      </c>
      <c r="D3" s="23" t="s">
        <v>76</v>
      </c>
      <c r="E3" s="23" t="s">
        <v>77</v>
      </c>
      <c r="F3" s="23"/>
      <c r="G3" s="23"/>
      <c r="H3" s="23" t="s">
        <v>78</v>
      </c>
      <c r="I3" s="23" t="s">
        <v>79</v>
      </c>
    </row>
    <row r="4" spans="1:9" ht="20.100000000000001" customHeight="1">
      <c r="A4" s="23"/>
      <c r="B4" s="23"/>
      <c r="C4" s="23"/>
      <c r="D4" s="23"/>
      <c r="E4" s="23" t="s">
        <v>80</v>
      </c>
      <c r="F4" s="23"/>
      <c r="G4" s="23" t="s">
        <v>81</v>
      </c>
      <c r="H4" s="23"/>
      <c r="I4" s="23"/>
    </row>
    <row r="5" spans="1:9" ht="20.100000000000001" customHeight="1">
      <c r="A5" s="23"/>
      <c r="B5" s="23"/>
      <c r="C5" s="23"/>
      <c r="D5" s="23"/>
      <c r="E5" s="3" t="s">
        <v>82</v>
      </c>
      <c r="F5" s="3" t="s">
        <v>83</v>
      </c>
      <c r="G5" s="23"/>
      <c r="H5" s="23"/>
      <c r="I5" s="23"/>
    </row>
    <row r="6" spans="1:9" ht="15" customHeight="1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</row>
    <row r="7" spans="1:9" ht="45" customHeight="1">
      <c r="A7" s="4" t="s">
        <v>84</v>
      </c>
      <c r="B7" s="3"/>
      <c r="C7" s="3" t="s">
        <v>85</v>
      </c>
      <c r="D7" s="5">
        <v>97</v>
      </c>
      <c r="E7" s="3" t="s">
        <v>86</v>
      </c>
      <c r="F7" s="3" t="s">
        <v>87</v>
      </c>
      <c r="G7" s="5">
        <v>100</v>
      </c>
      <c r="H7" s="5">
        <v>3</v>
      </c>
      <c r="I7" s="3"/>
    </row>
    <row r="8" spans="1:9" ht="45" customHeight="1">
      <c r="A8" s="4" t="s">
        <v>84</v>
      </c>
      <c r="B8" s="3"/>
      <c r="C8" s="3" t="s">
        <v>88</v>
      </c>
      <c r="D8" s="5">
        <v>48</v>
      </c>
      <c r="E8" s="3" t="s">
        <v>86</v>
      </c>
      <c r="F8" s="3" t="s">
        <v>87</v>
      </c>
      <c r="G8" s="5">
        <v>49</v>
      </c>
      <c r="H8" s="5">
        <v>1</v>
      </c>
      <c r="I8" s="3"/>
    </row>
    <row r="9" spans="1:9" ht="45" customHeight="1">
      <c r="A9" s="4" t="s">
        <v>89</v>
      </c>
      <c r="B9" s="3"/>
      <c r="C9" s="3" t="s">
        <v>90</v>
      </c>
      <c r="D9" s="5">
        <v>3</v>
      </c>
      <c r="E9" s="3" t="s">
        <v>86</v>
      </c>
      <c r="F9" s="3" t="s">
        <v>87</v>
      </c>
      <c r="G9" s="5">
        <v>3</v>
      </c>
      <c r="H9" s="5">
        <v>0</v>
      </c>
      <c r="I9" s="3"/>
    </row>
    <row r="10" spans="1:9" ht="45" customHeight="1">
      <c r="A10" s="4" t="s">
        <v>89</v>
      </c>
      <c r="B10" s="3"/>
      <c r="C10" s="3" t="s">
        <v>91</v>
      </c>
      <c r="D10" s="5">
        <v>114</v>
      </c>
      <c r="E10" s="3" t="s">
        <v>86</v>
      </c>
      <c r="F10" s="3" t="s">
        <v>87</v>
      </c>
      <c r="G10" s="5">
        <v>122</v>
      </c>
      <c r="H10" s="5">
        <v>8</v>
      </c>
      <c r="I10" s="3"/>
    </row>
    <row r="11" spans="1:9" ht="45" customHeight="1">
      <c r="A11" s="4" t="s">
        <v>92</v>
      </c>
      <c r="B11" s="3"/>
      <c r="C11" s="3" t="s">
        <v>93</v>
      </c>
      <c r="D11" s="5">
        <v>250</v>
      </c>
      <c r="E11" s="3" t="s">
        <v>86</v>
      </c>
      <c r="F11" s="3" t="s">
        <v>87</v>
      </c>
      <c r="G11" s="5">
        <v>253</v>
      </c>
      <c r="H11" s="5">
        <v>3</v>
      </c>
      <c r="I11" s="3"/>
    </row>
    <row r="12" spans="1:9" ht="45" customHeight="1">
      <c r="A12" s="4" t="s">
        <v>94</v>
      </c>
      <c r="B12" s="3"/>
      <c r="C12" s="3" t="s">
        <v>95</v>
      </c>
      <c r="D12" s="5">
        <v>8</v>
      </c>
      <c r="E12" s="3" t="s">
        <v>86</v>
      </c>
      <c r="F12" s="3" t="s">
        <v>87</v>
      </c>
      <c r="G12" s="5">
        <v>8</v>
      </c>
      <c r="H12" s="5">
        <v>0</v>
      </c>
      <c r="I12" s="3"/>
    </row>
    <row r="13" spans="1:9" ht="45" customHeight="1">
      <c r="A13" s="4" t="s">
        <v>94</v>
      </c>
      <c r="B13" s="3"/>
      <c r="C13" s="3" t="s">
        <v>96</v>
      </c>
      <c r="D13" s="5">
        <v>125</v>
      </c>
      <c r="E13" s="3" t="s">
        <v>86</v>
      </c>
      <c r="F13" s="3" t="s">
        <v>87</v>
      </c>
      <c r="G13" s="5">
        <v>120</v>
      </c>
      <c r="H13" s="5">
        <v>-5</v>
      </c>
      <c r="I13" s="3"/>
    </row>
    <row r="14" spans="1:9" ht="45" customHeight="1">
      <c r="A14" s="4" t="s">
        <v>97</v>
      </c>
      <c r="B14" s="3"/>
      <c r="C14" s="3" t="s">
        <v>98</v>
      </c>
      <c r="D14" s="5">
        <v>15742</v>
      </c>
      <c r="E14" s="3" t="s">
        <v>99</v>
      </c>
      <c r="F14" s="3" t="s">
        <v>100</v>
      </c>
      <c r="G14" s="5">
        <v>15615</v>
      </c>
      <c r="H14" s="5">
        <v>-127</v>
      </c>
      <c r="I14" s="3"/>
    </row>
    <row r="15" spans="1:9" ht="24.95" customHeight="1">
      <c r="A15" s="15"/>
      <c r="B15" s="15" t="s">
        <v>101</v>
      </c>
      <c r="C15" s="15" t="s">
        <v>102</v>
      </c>
      <c r="D15" s="5">
        <f>SUM(D7:D14)</f>
        <v>16387</v>
      </c>
      <c r="E15" s="15" t="s">
        <v>103</v>
      </c>
      <c r="F15" s="15" t="s">
        <v>103</v>
      </c>
      <c r="G15" s="5">
        <f>SUM(G7:G14)</f>
        <v>16270</v>
      </c>
      <c r="H15" s="5">
        <f>SUM(H7:H14)</f>
        <v>-117</v>
      </c>
      <c r="I15" s="15" t="s">
        <v>103</v>
      </c>
    </row>
  </sheetData>
  <sheetProtection password="BD93" sheet="1" objects="1" scenarios="1"/>
  <mergeCells count="11"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/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1" t="s">
        <v>506</v>
      </c>
      <c r="B1" s="1"/>
      <c r="C1" s="1"/>
      <c r="D1" s="1"/>
      <c r="E1" s="1"/>
      <c r="F1" s="1"/>
      <c r="G1" s="1"/>
      <c r="H1" s="1"/>
      <c r="I1" s="1"/>
      <c r="J1" s="1"/>
    </row>
    <row r="2" spans="1:10" ht="50.1" customHeight="1">
      <c r="A2" s="1" t="s">
        <v>507</v>
      </c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>
      <c r="A3" s="23" t="s">
        <v>508</v>
      </c>
      <c r="B3" s="23" t="s">
        <v>75</v>
      </c>
      <c r="C3" s="23" t="s">
        <v>509</v>
      </c>
      <c r="D3" s="23"/>
      <c r="E3" s="23"/>
      <c r="F3" s="23"/>
      <c r="G3" s="23"/>
      <c r="H3" s="23"/>
      <c r="I3" s="23"/>
      <c r="J3" s="23"/>
    </row>
    <row r="4" spans="1:10" ht="30" customHeight="1">
      <c r="A4" s="23"/>
      <c r="B4" s="23"/>
      <c r="C4" s="23" t="s">
        <v>81</v>
      </c>
      <c r="D4" s="23" t="s">
        <v>187</v>
      </c>
      <c r="E4" s="23"/>
      <c r="F4" s="23"/>
      <c r="G4" s="23"/>
      <c r="H4" s="23"/>
      <c r="I4" s="23"/>
      <c r="J4" s="23"/>
    </row>
    <row r="5" spans="1:10" ht="30" customHeight="1">
      <c r="A5" s="23"/>
      <c r="B5" s="23"/>
      <c r="C5" s="23"/>
      <c r="D5" s="23" t="s">
        <v>510</v>
      </c>
      <c r="E5" s="23" t="s">
        <v>511</v>
      </c>
      <c r="F5" s="23"/>
      <c r="G5" s="23"/>
      <c r="H5" s="23" t="s">
        <v>512</v>
      </c>
      <c r="I5" s="23"/>
      <c r="J5" s="23"/>
    </row>
    <row r="6" spans="1:10" ht="30" customHeight="1">
      <c r="A6" s="23"/>
      <c r="B6" s="23"/>
      <c r="C6" s="23"/>
      <c r="D6" s="23"/>
      <c r="E6" s="23" t="s">
        <v>81</v>
      </c>
      <c r="F6" s="23" t="s">
        <v>187</v>
      </c>
      <c r="G6" s="23"/>
      <c r="H6" s="23" t="s">
        <v>513</v>
      </c>
      <c r="I6" s="23" t="s">
        <v>514</v>
      </c>
      <c r="J6" s="23"/>
    </row>
    <row r="7" spans="1:10" ht="30" customHeight="1">
      <c r="A7" s="23"/>
      <c r="B7" s="23"/>
      <c r="C7" s="23"/>
      <c r="D7" s="23"/>
      <c r="E7" s="23"/>
      <c r="F7" s="3" t="s">
        <v>515</v>
      </c>
      <c r="G7" s="3" t="s">
        <v>516</v>
      </c>
      <c r="H7" s="23"/>
      <c r="I7" s="3" t="s">
        <v>81</v>
      </c>
      <c r="J7" s="3" t="s">
        <v>517</v>
      </c>
    </row>
    <row r="8" spans="1:10" ht="20.100000000000001" customHeight="1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</row>
    <row r="9" spans="1:10" ht="30" customHeight="1">
      <c r="A9" s="14" t="s">
        <v>518</v>
      </c>
      <c r="B9" s="15" t="s">
        <v>85</v>
      </c>
      <c r="C9" s="13">
        <f t="shared" ref="C9:C24" si="0">D9+E9+H9+I9</f>
        <v>0</v>
      </c>
      <c r="D9" s="13">
        <v>0</v>
      </c>
      <c r="E9" s="13">
        <f t="shared" ref="E9:E24" si="1">F9+G9</f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</row>
    <row r="10" spans="1:10" ht="30" customHeight="1">
      <c r="A10" s="4" t="s">
        <v>519</v>
      </c>
      <c r="B10" s="3" t="s">
        <v>239</v>
      </c>
      <c r="C10" s="5">
        <f t="shared" si="0"/>
        <v>0</v>
      </c>
      <c r="D10" s="5">
        <v>0</v>
      </c>
      <c r="E10" s="5">
        <f t="shared" si="1"/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30" customHeight="1">
      <c r="A11" s="4" t="s">
        <v>520</v>
      </c>
      <c r="B11" s="3" t="s">
        <v>521</v>
      </c>
      <c r="C11" s="5">
        <f t="shared" si="0"/>
        <v>0</v>
      </c>
      <c r="D11" s="5">
        <v>0</v>
      </c>
      <c r="E11" s="5">
        <f t="shared" si="1"/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spans="1:10" ht="30" customHeight="1">
      <c r="A12" s="4" t="s">
        <v>522</v>
      </c>
      <c r="B12" s="3" t="s">
        <v>350</v>
      </c>
      <c r="C12" s="5">
        <f t="shared" si="0"/>
        <v>0</v>
      </c>
      <c r="D12" s="5">
        <v>0</v>
      </c>
      <c r="E12" s="5">
        <f t="shared" si="1"/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30" customHeight="1">
      <c r="A13" s="14" t="s">
        <v>523</v>
      </c>
      <c r="B13" s="15" t="s">
        <v>93</v>
      </c>
      <c r="C13" s="13">
        <f t="shared" si="0"/>
        <v>15</v>
      </c>
      <c r="D13" s="13">
        <v>14</v>
      </c>
      <c r="E13" s="13">
        <f t="shared" si="1"/>
        <v>1</v>
      </c>
      <c r="F13" s="13">
        <v>0</v>
      </c>
      <c r="G13" s="13">
        <v>1</v>
      </c>
      <c r="H13" s="13">
        <v>0</v>
      </c>
      <c r="I13" s="13">
        <v>0</v>
      </c>
      <c r="J13" s="13">
        <v>0</v>
      </c>
    </row>
    <row r="14" spans="1:10" ht="30" customHeight="1">
      <c r="A14" s="4" t="s">
        <v>519</v>
      </c>
      <c r="B14" s="3" t="s">
        <v>243</v>
      </c>
      <c r="C14" s="5">
        <f t="shared" si="0"/>
        <v>15</v>
      </c>
      <c r="D14" s="5">
        <v>14</v>
      </c>
      <c r="E14" s="5">
        <f t="shared" si="1"/>
        <v>1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</row>
    <row r="15" spans="1:10" ht="30" customHeight="1">
      <c r="A15" s="4" t="s">
        <v>520</v>
      </c>
      <c r="B15" s="3" t="s">
        <v>524</v>
      </c>
      <c r="C15" s="5">
        <f t="shared" si="0"/>
        <v>13</v>
      </c>
      <c r="D15" s="5">
        <v>13</v>
      </c>
      <c r="E15" s="5">
        <f t="shared" si="1"/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30" customHeight="1">
      <c r="A16" s="4" t="s">
        <v>522</v>
      </c>
      <c r="B16" s="3" t="s">
        <v>525</v>
      </c>
      <c r="C16" s="5">
        <f t="shared" si="0"/>
        <v>0</v>
      </c>
      <c r="D16" s="5">
        <v>0</v>
      </c>
      <c r="E16" s="5">
        <f t="shared" si="1"/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30" customHeight="1">
      <c r="A17" s="14" t="s">
        <v>526</v>
      </c>
      <c r="B17" s="15" t="s">
        <v>156</v>
      </c>
      <c r="C17" s="13">
        <f t="shared" si="0"/>
        <v>0</v>
      </c>
      <c r="D17" s="13">
        <v>0</v>
      </c>
      <c r="E17" s="13">
        <f t="shared" si="1"/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</row>
    <row r="18" spans="1:10" ht="30" customHeight="1">
      <c r="A18" s="4" t="s">
        <v>519</v>
      </c>
      <c r="B18" s="3" t="s">
        <v>158</v>
      </c>
      <c r="C18" s="5">
        <f t="shared" si="0"/>
        <v>0</v>
      </c>
      <c r="D18" s="5">
        <v>0</v>
      </c>
      <c r="E18" s="5">
        <f t="shared" si="1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>
      <c r="A19" s="4" t="s">
        <v>520</v>
      </c>
      <c r="B19" s="3" t="s">
        <v>527</v>
      </c>
      <c r="C19" s="5">
        <f t="shared" si="0"/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>
      <c r="A20" s="4" t="s">
        <v>522</v>
      </c>
      <c r="B20" s="3" t="s">
        <v>160</v>
      </c>
      <c r="C20" s="5">
        <f t="shared" si="0"/>
        <v>0</v>
      </c>
      <c r="D20" s="5">
        <v>0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>
      <c r="A21" s="14" t="s">
        <v>528</v>
      </c>
      <c r="B21" s="15" t="s">
        <v>172</v>
      </c>
      <c r="C21" s="13">
        <f t="shared" si="0"/>
        <v>0</v>
      </c>
      <c r="D21" s="13">
        <v>0</v>
      </c>
      <c r="E21" s="13">
        <f t="shared" si="1"/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</row>
    <row r="22" spans="1:10" ht="30" customHeight="1">
      <c r="A22" s="4" t="s">
        <v>519</v>
      </c>
      <c r="B22" s="3" t="s">
        <v>174</v>
      </c>
      <c r="C22" s="5">
        <f t="shared" si="0"/>
        <v>0</v>
      </c>
      <c r="D22" s="5">
        <v>0</v>
      </c>
      <c r="E22" s="5">
        <f t="shared" si="1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>
      <c r="A23" s="4" t="s">
        <v>520</v>
      </c>
      <c r="B23" s="3" t="s">
        <v>529</v>
      </c>
      <c r="C23" s="5">
        <f t="shared" si="0"/>
        <v>0</v>
      </c>
      <c r="D23" s="5">
        <v>0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>
      <c r="A24" s="4" t="s">
        <v>522</v>
      </c>
      <c r="B24" s="3" t="s">
        <v>530</v>
      </c>
      <c r="C24" s="5">
        <f t="shared" si="0"/>
        <v>0</v>
      </c>
      <c r="D24" s="5">
        <v>0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20.100000000000001" customHeight="1">
      <c r="A25" s="12" t="s">
        <v>101</v>
      </c>
      <c r="B25" s="15" t="s">
        <v>102</v>
      </c>
      <c r="C25" s="13">
        <f>VLOOKUP("1000",$B:$Z,2,0) + VLOOKUP("2000",$B:$Z,2,0) + VLOOKUP("3000",$B:$Z,2,0) + VLOOKUP("4000",$B:$Z,2,0)</f>
        <v>15</v>
      </c>
      <c r="D25" s="13">
        <f>VLOOKUP("1000",$B:$Z,3,0) + VLOOKUP("2000",$B:$Z,3,0) + VLOOKUP("3000",$B:$Z,3,0) + VLOOKUP("4000",$B:$Z,3,0)</f>
        <v>14</v>
      </c>
      <c r="E25" s="13">
        <f>VLOOKUP("1000",$B:$Z,4,0) + VLOOKUP("2000",$B:$Z,4,0) + VLOOKUP("3000",$B:$Z,4,0) + VLOOKUP("4000",$B:$Z,4,0)</f>
        <v>1</v>
      </c>
      <c r="F25" s="13">
        <f>VLOOKUP("1000",$B:$Z,5,0) + VLOOKUP("2000",$B:$Z,5,0) + VLOOKUP("3000",$B:$Z,5,0) + VLOOKUP("4000",$B:$Z,5,0)</f>
        <v>0</v>
      </c>
      <c r="G25" s="13">
        <f>VLOOKUP("1000",$B:$Z,6,0) + VLOOKUP("2000",$B:$Z,6,0) + VLOOKUP("3000",$B:$Z,6,0) + VLOOKUP("4000",$B:$Z,6,0)</f>
        <v>1</v>
      </c>
      <c r="H25" s="13">
        <f>VLOOKUP("1000",$B:$Z,7,0) + VLOOKUP("2000",$B:$Z,7,0) + VLOOKUP("3000",$B:$Z,7,0) + VLOOKUP("4000",$B:$Z,7,0)</f>
        <v>0</v>
      </c>
      <c r="I25" s="13">
        <f>VLOOKUP("1000",$B:$Z,8,0) + VLOOKUP("2000",$B:$Z,8,0) + VLOOKUP("3000",$B:$Z,8,0) + VLOOKUP("4000",$B:$Z,8,0)</f>
        <v>0</v>
      </c>
      <c r="J25" s="13">
        <f>VLOOKUP("1000",$B:$Z,9,0) + VLOOKUP("2000",$B:$Z,9,0) + VLOOKUP("3000",$B:$Z,9,0) + VLOOKUP("4000",$B:$Z,9,0)</f>
        <v>0</v>
      </c>
    </row>
  </sheetData>
  <sheetProtection sheet="1" objects="1" scenarios="1"/>
  <mergeCells count="14">
    <mergeCell ref="A1:J1"/>
    <mergeCell ref="A2:J2"/>
    <mergeCell ref="A3:A7"/>
    <mergeCell ref="B3:B7"/>
    <mergeCell ref="C3:J3"/>
    <mergeCell ref="C4:C7"/>
    <mergeCell ref="D4:J4"/>
    <mergeCell ref="D5:D7"/>
    <mergeCell ref="E5:G5"/>
    <mergeCell ref="H5:J5"/>
    <mergeCell ref="E6:E7"/>
    <mergeCell ref="F6:G6"/>
    <mergeCell ref="H6:H7"/>
    <mergeCell ref="I6:J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508</v>
      </c>
      <c r="B1" s="23" t="s">
        <v>75</v>
      </c>
      <c r="C1" s="23" t="s">
        <v>531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532</v>
      </c>
      <c r="D2" s="23"/>
      <c r="E2" s="23" t="s">
        <v>533</v>
      </c>
      <c r="F2" s="23"/>
      <c r="G2" s="23" t="s">
        <v>534</v>
      </c>
      <c r="H2" s="23"/>
      <c r="I2" s="23" t="s">
        <v>535</v>
      </c>
      <c r="J2" s="23"/>
      <c r="K2" s="23" t="s">
        <v>536</v>
      </c>
      <c r="L2" s="23"/>
      <c r="M2" s="23" t="s">
        <v>537</v>
      </c>
      <c r="N2" s="23"/>
    </row>
    <row r="3" spans="1:14" ht="30" customHeight="1">
      <c r="A3" s="23"/>
      <c r="B3" s="23"/>
      <c r="C3" s="3" t="s">
        <v>538</v>
      </c>
      <c r="D3" s="3" t="s">
        <v>539</v>
      </c>
      <c r="E3" s="3" t="s">
        <v>538</v>
      </c>
      <c r="F3" s="3" t="s">
        <v>539</v>
      </c>
      <c r="G3" s="3" t="s">
        <v>538</v>
      </c>
      <c r="H3" s="3" t="s">
        <v>539</v>
      </c>
      <c r="I3" s="3" t="s">
        <v>538</v>
      </c>
      <c r="J3" s="3" t="s">
        <v>539</v>
      </c>
      <c r="K3" s="3" t="s">
        <v>538</v>
      </c>
      <c r="L3" s="3" t="s">
        <v>539</v>
      </c>
      <c r="M3" s="3" t="s">
        <v>538</v>
      </c>
      <c r="N3" s="3" t="s">
        <v>539</v>
      </c>
    </row>
    <row r="4" spans="1:14" ht="20.100000000000001" customHeight="1">
      <c r="A4" s="3" t="s">
        <v>17</v>
      </c>
      <c r="B4" s="3" t="s">
        <v>19</v>
      </c>
      <c r="C4" s="3" t="s">
        <v>43</v>
      </c>
      <c r="D4" s="3" t="s">
        <v>45</v>
      </c>
      <c r="E4" s="3" t="s">
        <v>47</v>
      </c>
      <c r="F4" s="3" t="s">
        <v>50</v>
      </c>
      <c r="G4" s="3" t="s">
        <v>53</v>
      </c>
      <c r="H4" s="3" t="s">
        <v>56</v>
      </c>
      <c r="I4" s="3" t="s">
        <v>57</v>
      </c>
      <c r="J4" s="3" t="s">
        <v>360</v>
      </c>
      <c r="K4" s="3" t="s">
        <v>361</v>
      </c>
      <c r="L4" s="3" t="s">
        <v>362</v>
      </c>
      <c r="M4" s="3" t="s">
        <v>480</v>
      </c>
      <c r="N4" s="3" t="s">
        <v>481</v>
      </c>
    </row>
    <row r="5" spans="1:14" ht="30" customHeight="1">
      <c r="A5" s="14" t="s">
        <v>518</v>
      </c>
      <c r="B5" s="15" t="s">
        <v>85</v>
      </c>
      <c r="C5" s="13">
        <f t="shared" ref="C5:N5" si="0">C6+C8</f>
        <v>0</v>
      </c>
      <c r="D5" s="13">
        <f t="shared" si="0"/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13">
        <f t="shared" si="0"/>
        <v>0</v>
      </c>
    </row>
    <row r="6" spans="1:14" ht="30" customHeight="1">
      <c r="A6" s="4" t="s">
        <v>519</v>
      </c>
      <c r="B6" s="3" t="s">
        <v>239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>
      <c r="A7" s="4" t="s">
        <v>520</v>
      </c>
      <c r="B7" s="3" t="s">
        <v>521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>
      <c r="A8" s="4" t="s">
        <v>522</v>
      </c>
      <c r="B8" s="3" t="s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>
      <c r="A9" s="14" t="s">
        <v>523</v>
      </c>
      <c r="B9" s="15" t="s">
        <v>93</v>
      </c>
      <c r="C9" s="13">
        <f t="shared" ref="C9:N9" si="1">C10+C12</f>
        <v>14</v>
      </c>
      <c r="D9" s="13">
        <f t="shared" si="1"/>
        <v>3523885.63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  <c r="N9" s="13">
        <f t="shared" si="1"/>
        <v>0</v>
      </c>
    </row>
    <row r="10" spans="1:14" ht="30" customHeight="1">
      <c r="A10" s="4" t="s">
        <v>519</v>
      </c>
      <c r="B10" s="3" t="s">
        <v>243</v>
      </c>
      <c r="C10" s="5">
        <v>14</v>
      </c>
      <c r="D10" s="5">
        <v>3523885.63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30" customHeight="1">
      <c r="A11" s="4" t="s">
        <v>520</v>
      </c>
      <c r="B11" s="3" t="s">
        <v>524</v>
      </c>
      <c r="C11" s="5">
        <v>13</v>
      </c>
      <c r="D11" s="5">
        <v>3410512.13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30" customHeight="1">
      <c r="A12" s="4" t="s">
        <v>522</v>
      </c>
      <c r="B12" s="3" t="s">
        <v>525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>
      <c r="A13" s="14" t="s">
        <v>526</v>
      </c>
      <c r="B13" s="15" t="s">
        <v>156</v>
      </c>
      <c r="C13" s="13">
        <f t="shared" ref="C13:N13" si="2">C14+C16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</row>
    <row r="14" spans="1:14" ht="30" customHeight="1">
      <c r="A14" s="4" t="s">
        <v>519</v>
      </c>
      <c r="B14" s="3" t="s">
        <v>158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>
      <c r="A15" s="4" t="s">
        <v>520</v>
      </c>
      <c r="B15" s="3" t="s">
        <v>527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>
      <c r="A16" s="4" t="s">
        <v>522</v>
      </c>
      <c r="B16" s="3" t="s">
        <v>160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>
      <c r="A17" s="14" t="s">
        <v>528</v>
      </c>
      <c r="B17" s="15" t="s">
        <v>172</v>
      </c>
      <c r="C17" s="13">
        <f t="shared" ref="C17:N17" si="3">C18+C20</f>
        <v>0</v>
      </c>
      <c r="D17" s="13">
        <f t="shared" si="3"/>
        <v>0</v>
      </c>
      <c r="E17" s="13">
        <f t="shared" si="3"/>
        <v>0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</row>
    <row r="18" spans="1:14" ht="30" customHeight="1">
      <c r="A18" s="4" t="s">
        <v>519</v>
      </c>
      <c r="B18" s="3" t="s">
        <v>174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>
      <c r="A19" s="4" t="s">
        <v>520</v>
      </c>
      <c r="B19" s="3" t="s">
        <v>529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>
      <c r="A20" s="4" t="s">
        <v>522</v>
      </c>
      <c r="B20" s="3" t="s">
        <v>530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>
      <c r="A21" s="12" t="s">
        <v>101</v>
      </c>
      <c r="B21" s="15" t="s">
        <v>102</v>
      </c>
      <c r="C21" s="13">
        <f>VLOOKUP("1000",$B:$Z,2,0) + VLOOKUP("2000",$B:$Z,2,0) + VLOOKUP("3000",$B:$Z,2,0) + VLOOKUP("4000",$B:$Z,2,0)</f>
        <v>14</v>
      </c>
      <c r="D21" s="13">
        <f>VLOOKUP("1000",$B:$Z,3,0) + VLOOKUP("2000",$B:$Z,3,0) + VLOOKUP("3000",$B:$Z,3,0) + VLOOKUP("4000",$B:$Z,3,0)</f>
        <v>3523885.63</v>
      </c>
      <c r="E21" s="13">
        <f>VLOOKUP("1000",$B:$Z,4,0) + VLOOKUP("2000",$B:$Z,4,0) + VLOOKUP("3000",$B:$Z,4,0) + VLOOKUP("4000",$B:$Z,4,0)</f>
        <v>0</v>
      </c>
      <c r="F21" s="13">
        <f>VLOOKUP("1000",$B:$Z,5,0) + VLOOKUP("2000",$B:$Z,5,0) + VLOOKUP("3000",$B:$Z,5,0) + VLOOKUP("4000",$B:$Z,5,0)</f>
        <v>0</v>
      </c>
      <c r="G21" s="13">
        <f>VLOOKUP("1000",$B:$Z,6,0) + VLOOKUP("2000",$B:$Z,6,0) + VLOOKUP("3000",$B:$Z,6,0) + VLOOKUP("4000",$B:$Z,6,0)</f>
        <v>0</v>
      </c>
      <c r="H21" s="13">
        <f>VLOOKUP("1000",$B:$Z,7,0) + VLOOKUP("2000",$B:$Z,7,0) + VLOOKUP("3000",$B:$Z,7,0) + VLOOKUP("4000",$B:$Z,7,0)</f>
        <v>0</v>
      </c>
      <c r="I21" s="13">
        <f>VLOOKUP("1000",$B:$Z,8,0) + VLOOKUP("2000",$B:$Z,8,0) + VLOOKUP("3000",$B:$Z,8,0) + VLOOKUP("4000",$B:$Z,8,0)</f>
        <v>0</v>
      </c>
      <c r="J21" s="13">
        <f>VLOOKUP("1000",$B:$Z,9,0) + VLOOKUP("2000",$B:$Z,9,0) + VLOOKUP("3000",$B:$Z,9,0) + VLOOKUP("4000",$B:$Z,9,0)</f>
        <v>0</v>
      </c>
      <c r="K21" s="13">
        <f>VLOOKUP("1000",$B:$Z,10,0) + VLOOKUP("2000",$B:$Z,10,0) + VLOOKUP("3000",$B:$Z,10,0) + VLOOKUP("4000",$B:$Z,10,0)</f>
        <v>0</v>
      </c>
      <c r="L21" s="13">
        <f>VLOOKUP("1000",$B:$Z,11,0) + VLOOKUP("2000",$B:$Z,11,0) + VLOOKUP("3000",$B:$Z,11,0) + VLOOKUP("4000",$B:$Z,11,0)</f>
        <v>0</v>
      </c>
      <c r="M21" s="13">
        <f>VLOOKUP("1000",$B:$Z,12,0) + VLOOKUP("2000",$B:$Z,12,0) + VLOOKUP("3000",$B:$Z,12,0) + VLOOKUP("4000",$B:$Z,12,0)</f>
        <v>0</v>
      </c>
      <c r="N21" s="13">
        <f>VLOOKUP("1000",$B:$Z,13,0) + VLOOKUP("2000",$B:$Z,13,0) + VLOOKUP("3000",$B:$Z,13,0) + VLOOKUP("4000",$B:$Z,13,0)</f>
        <v>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/>
  <cols>
    <col min="1" max="1" width="66.85546875" customWidth="1"/>
    <col min="2" max="13" width="24.85546875" customWidth="1"/>
  </cols>
  <sheetData>
    <row r="1" spans="1:13" ht="30" customHeight="1">
      <c r="A1" s="23" t="s">
        <v>508</v>
      </c>
      <c r="B1" s="23" t="s">
        <v>75</v>
      </c>
      <c r="C1" s="23" t="s">
        <v>540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>
      <c r="A2" s="23"/>
      <c r="B2" s="23"/>
      <c r="C2" s="3" t="s">
        <v>537</v>
      </c>
      <c r="D2" s="3" t="s">
        <v>541</v>
      </c>
      <c r="E2" s="3" t="s">
        <v>542</v>
      </c>
      <c r="F2" s="3" t="s">
        <v>543</v>
      </c>
      <c r="G2" s="3" t="s">
        <v>544</v>
      </c>
      <c r="H2" s="3" t="s">
        <v>545</v>
      </c>
      <c r="I2" s="3" t="s">
        <v>546</v>
      </c>
      <c r="J2" s="3" t="s">
        <v>547</v>
      </c>
      <c r="K2" s="3" t="s">
        <v>548</v>
      </c>
      <c r="L2" s="3" t="s">
        <v>549</v>
      </c>
      <c r="M2" s="3" t="s">
        <v>532</v>
      </c>
    </row>
    <row r="3" spans="1:13" ht="30" customHeight="1">
      <c r="A3" s="3" t="s">
        <v>17</v>
      </c>
      <c r="B3" s="3" t="s">
        <v>19</v>
      </c>
      <c r="C3" s="3" t="s">
        <v>550</v>
      </c>
      <c r="D3" s="3" t="s">
        <v>551</v>
      </c>
      <c r="E3" s="3" t="s">
        <v>552</v>
      </c>
      <c r="F3" s="3" t="s">
        <v>553</v>
      </c>
      <c r="G3" s="3" t="s">
        <v>554</v>
      </c>
      <c r="H3" s="3" t="s">
        <v>555</v>
      </c>
      <c r="I3" s="3" t="s">
        <v>556</v>
      </c>
      <c r="J3" s="3" t="s">
        <v>557</v>
      </c>
      <c r="K3" s="3" t="s">
        <v>558</v>
      </c>
      <c r="L3" s="3" t="s">
        <v>559</v>
      </c>
      <c r="M3" s="3" t="s">
        <v>560</v>
      </c>
    </row>
    <row r="4" spans="1:13" ht="30" customHeight="1">
      <c r="A4" s="14" t="s">
        <v>518</v>
      </c>
      <c r="B4" s="15" t="s">
        <v>85</v>
      </c>
      <c r="C4" s="13">
        <f t="shared" ref="C4:M4" si="0">C5+C7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</row>
    <row r="5" spans="1:13" ht="30" customHeight="1">
      <c r="A5" s="4" t="s">
        <v>519</v>
      </c>
      <c r="B5" s="3" t="s">
        <v>239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>
      <c r="A6" s="4" t="s">
        <v>520</v>
      </c>
      <c r="B6" s="3" t="s">
        <v>521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>
      <c r="A7" s="4" t="s">
        <v>522</v>
      </c>
      <c r="B7" s="3" t="s">
        <v>350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>
      <c r="A8" s="14" t="s">
        <v>523</v>
      </c>
      <c r="B8" s="15" t="s">
        <v>93</v>
      </c>
      <c r="C8" s="13">
        <f t="shared" ref="C8:M8" si="1">C9+C11</f>
        <v>1191177.2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0</v>
      </c>
      <c r="M8" s="13">
        <f t="shared" si="1"/>
        <v>0</v>
      </c>
    </row>
    <row r="9" spans="1:13" ht="30" customHeight="1">
      <c r="A9" s="4" t="s">
        <v>519</v>
      </c>
      <c r="B9" s="3" t="s">
        <v>243</v>
      </c>
      <c r="C9" s="5">
        <v>1191177.2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ht="30" customHeight="1">
      <c r="A10" s="4" t="s">
        <v>520</v>
      </c>
      <c r="B10" s="3" t="s">
        <v>524</v>
      </c>
      <c r="C10" s="5">
        <v>1078284.1000000001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ht="30" customHeight="1">
      <c r="A11" s="4" t="s">
        <v>522</v>
      </c>
      <c r="B11" s="3" t="s">
        <v>525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>
      <c r="A12" s="14" t="s">
        <v>526</v>
      </c>
      <c r="B12" s="15" t="s">
        <v>156</v>
      </c>
      <c r="C12" s="13">
        <f t="shared" ref="C12:M12" si="2">C13+C15</f>
        <v>0</v>
      </c>
      <c r="D12" s="13">
        <f t="shared" si="2"/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</row>
    <row r="13" spans="1:13" ht="30" customHeight="1">
      <c r="A13" s="4" t="s">
        <v>519</v>
      </c>
      <c r="B13" s="3" t="s">
        <v>158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>
      <c r="A14" s="4" t="s">
        <v>520</v>
      </c>
      <c r="B14" s="3" t="s">
        <v>527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>
      <c r="A15" s="4" t="s">
        <v>522</v>
      </c>
      <c r="B15" s="3" t="s">
        <v>160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>
      <c r="A16" s="14" t="s">
        <v>528</v>
      </c>
      <c r="B16" s="15" t="s">
        <v>172</v>
      </c>
      <c r="C16" s="13">
        <f t="shared" ref="C16:M16" si="3">C17+C19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  <c r="I16" s="13">
        <f t="shared" si="3"/>
        <v>0</v>
      </c>
      <c r="J16" s="13">
        <f t="shared" si="3"/>
        <v>0</v>
      </c>
      <c r="K16" s="13">
        <f t="shared" si="3"/>
        <v>0</v>
      </c>
      <c r="L16" s="13">
        <f t="shared" si="3"/>
        <v>0</v>
      </c>
      <c r="M16" s="13">
        <f t="shared" si="3"/>
        <v>0</v>
      </c>
    </row>
    <row r="17" spans="1:13" ht="30" customHeight="1">
      <c r="A17" s="4" t="s">
        <v>519</v>
      </c>
      <c r="B17" s="3" t="s">
        <v>174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>
      <c r="A18" s="4" t="s">
        <v>520</v>
      </c>
      <c r="B18" s="3" t="s">
        <v>529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>
      <c r="A19" s="4" t="s">
        <v>522</v>
      </c>
      <c r="B19" s="3" t="s">
        <v>530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>
      <c r="A20" s="12" t="s">
        <v>101</v>
      </c>
      <c r="B20" s="15" t="s">
        <v>102</v>
      </c>
      <c r="C20" s="13">
        <f>VLOOKUP("1000",$B:$Z,2,0) + VLOOKUP("2000",$B:$Z,2,0) + VLOOKUP("3000",$B:$Z,2,0) + VLOOKUP("4000",$B:$Z,2,0)</f>
        <v>1191177.2</v>
      </c>
      <c r="D20" s="13">
        <f>VLOOKUP("1000",$B:$Z,3,0) + VLOOKUP("2000",$B:$Z,3,0) + VLOOKUP("3000",$B:$Z,3,0) + VLOOKUP("4000",$B:$Z,3,0)</f>
        <v>0</v>
      </c>
      <c r="E20" s="13">
        <f>VLOOKUP("1000",$B:$Z,4,0) + VLOOKUP("2000",$B:$Z,4,0) + VLOOKUP("3000",$B:$Z,4,0) + VLOOKUP("4000",$B:$Z,4,0)</f>
        <v>0</v>
      </c>
      <c r="F20" s="13">
        <f>VLOOKUP("1000",$B:$Z,5,0) + VLOOKUP("2000",$B:$Z,5,0) + VLOOKUP("3000",$B:$Z,5,0) + VLOOKUP("4000",$B:$Z,5,0)</f>
        <v>0</v>
      </c>
      <c r="G20" s="13">
        <f>VLOOKUP("1000",$B:$Z,6,0) + VLOOKUP("2000",$B:$Z,6,0) + VLOOKUP("3000",$B:$Z,6,0) + VLOOKUP("4000",$B:$Z,6,0)</f>
        <v>0</v>
      </c>
      <c r="H20" s="13">
        <f>VLOOKUP("1000",$B:$Z,7,0) + VLOOKUP("2000",$B:$Z,7,0) + VLOOKUP("3000",$B:$Z,7,0) + VLOOKUP("4000",$B:$Z,7,0)</f>
        <v>0</v>
      </c>
      <c r="I20" s="13">
        <f>VLOOKUP("1000",$B:$Z,8,0) + VLOOKUP("2000",$B:$Z,8,0) + VLOOKUP("3000",$B:$Z,8,0) + VLOOKUP("4000",$B:$Z,8,0)</f>
        <v>0</v>
      </c>
      <c r="J20" s="13">
        <f>VLOOKUP("1000",$B:$Z,9,0) + VLOOKUP("2000",$B:$Z,9,0) + VLOOKUP("3000",$B:$Z,9,0) + VLOOKUP("4000",$B:$Z,9,0)</f>
        <v>0</v>
      </c>
      <c r="K20" s="13">
        <f>VLOOKUP("1000",$B:$Z,10,0) + VLOOKUP("2000",$B:$Z,10,0) + VLOOKUP("3000",$B:$Z,10,0) + VLOOKUP("4000",$B:$Z,10,0)</f>
        <v>0</v>
      </c>
      <c r="L20" s="13">
        <f>VLOOKUP("1000",$B:$Z,11,0) + VLOOKUP("2000",$B:$Z,11,0) + VLOOKUP("3000",$B:$Z,11,0) + VLOOKUP("4000",$B:$Z,11,0)</f>
        <v>0</v>
      </c>
      <c r="M20" s="13">
        <f>VLOOKUP("1000",$B:$Z,12,0) + VLOOKUP("2000",$B:$Z,12,0) + VLOOKUP("3000",$B:$Z,12,0) + VLOOKUP("4000",$B:$Z,12,0)</f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/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1" t="s">
        <v>561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3" t="s">
        <v>135</v>
      </c>
      <c r="B2" s="23" t="s">
        <v>75</v>
      </c>
      <c r="C2" s="23" t="s">
        <v>562</v>
      </c>
      <c r="D2" s="23" t="s">
        <v>563</v>
      </c>
      <c r="E2" s="23"/>
      <c r="F2" s="23"/>
      <c r="G2" s="23"/>
      <c r="H2" s="23"/>
      <c r="I2" s="23"/>
      <c r="J2" s="23"/>
      <c r="K2" s="23"/>
    </row>
    <row r="3" spans="1:11" ht="30" customHeight="1">
      <c r="A3" s="23"/>
      <c r="B3" s="23"/>
      <c r="C3" s="23"/>
      <c r="D3" s="23" t="s">
        <v>187</v>
      </c>
      <c r="E3" s="23"/>
      <c r="F3" s="23"/>
      <c r="G3" s="23"/>
      <c r="H3" s="23"/>
      <c r="I3" s="23"/>
      <c r="J3" s="23"/>
      <c r="K3" s="23"/>
    </row>
    <row r="4" spans="1:11" ht="30" customHeight="1">
      <c r="A4" s="23"/>
      <c r="B4" s="23"/>
      <c r="C4" s="23"/>
      <c r="D4" s="23" t="s">
        <v>564</v>
      </c>
      <c r="E4" s="23"/>
      <c r="F4" s="23"/>
      <c r="G4" s="23"/>
      <c r="H4" s="23" t="s">
        <v>565</v>
      </c>
      <c r="I4" s="23" t="s">
        <v>566</v>
      </c>
      <c r="J4" s="23" t="s">
        <v>567</v>
      </c>
      <c r="K4" s="23" t="s">
        <v>568</v>
      </c>
    </row>
    <row r="5" spans="1:11" ht="39.950000000000003" customHeight="1">
      <c r="A5" s="23"/>
      <c r="B5" s="23"/>
      <c r="C5" s="23"/>
      <c r="D5" s="3" t="s">
        <v>569</v>
      </c>
      <c r="E5" s="3" t="s">
        <v>570</v>
      </c>
      <c r="F5" s="3" t="s">
        <v>571</v>
      </c>
      <c r="G5" s="3" t="s">
        <v>572</v>
      </c>
      <c r="H5" s="23"/>
      <c r="I5" s="23"/>
      <c r="J5" s="23"/>
      <c r="K5" s="23"/>
    </row>
    <row r="6" spans="1:11" ht="20.100000000000001" customHeight="1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</row>
    <row r="7" spans="1:11" ht="30" customHeight="1">
      <c r="A7" s="14" t="s">
        <v>518</v>
      </c>
      <c r="B7" s="15" t="s">
        <v>85</v>
      </c>
      <c r="C7" s="13">
        <f t="shared" ref="C7:C22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>
      <c r="A8" s="4" t="s">
        <v>519</v>
      </c>
      <c r="B8" s="3" t="s">
        <v>239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>
      <c r="A9" s="4" t="s">
        <v>520</v>
      </c>
      <c r="B9" s="3" t="s">
        <v>521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>
      <c r="A10" s="4" t="s">
        <v>522</v>
      </c>
      <c r="B10" s="3" t="s">
        <v>350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14" t="s">
        <v>523</v>
      </c>
      <c r="B11" s="15" t="s">
        <v>93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>
      <c r="A12" s="4" t="s">
        <v>519</v>
      </c>
      <c r="B12" s="3" t="s">
        <v>243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>
      <c r="A13" s="4" t="s">
        <v>520</v>
      </c>
      <c r="B13" s="3" t="s">
        <v>524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>
      <c r="A14" s="4" t="s">
        <v>522</v>
      </c>
      <c r="B14" s="3" t="s">
        <v>525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14" t="s">
        <v>526</v>
      </c>
      <c r="B15" s="15" t="s">
        <v>156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>
      <c r="A16" s="4" t="s">
        <v>519</v>
      </c>
      <c r="B16" s="3" t="s">
        <v>158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>
      <c r="A17" s="4" t="s">
        <v>520</v>
      </c>
      <c r="B17" s="3" t="s">
        <v>527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>
      <c r="A18" s="4" t="s">
        <v>522</v>
      </c>
      <c r="B18" s="3" t="s">
        <v>160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14" t="s">
        <v>528</v>
      </c>
      <c r="B19" s="15" t="s">
        <v>172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>
      <c r="A20" s="4" t="s">
        <v>519</v>
      </c>
      <c r="B20" s="3" t="s">
        <v>174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>
      <c r="A21" s="4" t="s">
        <v>520</v>
      </c>
      <c r="B21" s="3" t="s">
        <v>529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>
      <c r="A22" s="4" t="s">
        <v>522</v>
      </c>
      <c r="B22" s="3" t="s">
        <v>530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>
      <c r="A23" s="12" t="s">
        <v>101</v>
      </c>
      <c r="B23" s="15" t="s">
        <v>102</v>
      </c>
      <c r="C23" s="13">
        <f>VLOOKUP("1000",$B:$Z,2,0) + VLOOKUP("2000",$B:$Z,2,0) + VLOOKUP("3000",$B:$Z,2,0) + VLOOKUP("4000",$B:$Z,2,0)</f>
        <v>0</v>
      </c>
      <c r="D23" s="13">
        <f>VLOOKUP("1000",$B:$Z,3,0) + VLOOKUP("2000",$B:$Z,3,0) + VLOOKUP("3000",$B:$Z,3,0) + VLOOKUP("4000",$B:$Z,3,0)</f>
        <v>0</v>
      </c>
      <c r="E23" s="13">
        <f>VLOOKUP("1000",$B:$Z,4,0) + VLOOKUP("2000",$B:$Z,4,0) + VLOOKUP("3000",$B:$Z,4,0) + VLOOKUP("4000",$B:$Z,4,0)</f>
        <v>0</v>
      </c>
      <c r="F23" s="13">
        <f>VLOOKUP("1000",$B:$Z,5,0) + VLOOKUP("2000",$B:$Z,5,0) + VLOOKUP("3000",$B:$Z,5,0) + VLOOKUP("4000",$B:$Z,5,0)</f>
        <v>0</v>
      </c>
      <c r="G23" s="13">
        <f>VLOOKUP("1000",$B:$Z,6,0) + VLOOKUP("2000",$B:$Z,6,0) + VLOOKUP("3000",$B:$Z,6,0) + VLOOKUP("4000",$B:$Z,6,0)</f>
        <v>0</v>
      </c>
      <c r="H23" s="13">
        <f>VLOOKUP("1000",$B:$Z,7,0) + VLOOKUP("2000",$B:$Z,7,0) + VLOOKUP("3000",$B:$Z,7,0) + VLOOKUP("4000",$B:$Z,7,0)</f>
        <v>0</v>
      </c>
      <c r="I23" s="13">
        <f>VLOOKUP("1000",$B:$Z,8,0) + VLOOKUP("2000",$B:$Z,8,0) + VLOOKUP("3000",$B:$Z,8,0) + VLOOKUP("4000",$B:$Z,8,0)</f>
        <v>0</v>
      </c>
      <c r="J23" s="13">
        <f>VLOOKUP("1000",$B:$Z,9,0) + VLOOKUP("2000",$B:$Z,9,0) + VLOOKUP("3000",$B:$Z,9,0) + VLOOKUP("4000",$B:$Z,9,0)</f>
        <v>0</v>
      </c>
      <c r="K23" s="13">
        <f>VLOOKUP("1000",$B:$Z,10,0) + VLOOKUP("2000",$B:$Z,10,0) + VLOOKUP("3000",$B:$Z,10,0) + VLOOKUP("4000",$B:$Z,10,0)</f>
        <v>0</v>
      </c>
    </row>
  </sheetData>
  <mergeCells count="11"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/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1" t="s">
        <v>573</v>
      </c>
      <c r="B1" s="1"/>
      <c r="C1" s="1"/>
      <c r="D1" s="1"/>
      <c r="E1" s="1"/>
      <c r="F1" s="1"/>
      <c r="G1" s="1"/>
      <c r="H1" s="1"/>
      <c r="I1" s="1"/>
      <c r="J1" s="1"/>
    </row>
    <row r="2" spans="1:10" ht="50.1" customHeight="1">
      <c r="A2" s="1" t="s">
        <v>574</v>
      </c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>
      <c r="A3" s="23" t="s">
        <v>135</v>
      </c>
      <c r="B3" s="23" t="s">
        <v>75</v>
      </c>
      <c r="C3" s="23" t="s">
        <v>575</v>
      </c>
      <c r="D3" s="23"/>
      <c r="E3" s="23"/>
      <c r="F3" s="23"/>
      <c r="G3" s="23"/>
      <c r="H3" s="23"/>
      <c r="I3" s="23"/>
      <c r="J3" s="23"/>
    </row>
    <row r="4" spans="1:10" ht="30" customHeight="1">
      <c r="A4" s="23"/>
      <c r="B4" s="23"/>
      <c r="C4" s="23" t="s">
        <v>81</v>
      </c>
      <c r="D4" s="23"/>
      <c r="E4" s="23" t="s">
        <v>187</v>
      </c>
      <c r="F4" s="23"/>
      <c r="G4" s="23"/>
      <c r="H4" s="23"/>
      <c r="I4" s="23"/>
      <c r="J4" s="23"/>
    </row>
    <row r="5" spans="1:10" ht="30" customHeight="1">
      <c r="A5" s="23"/>
      <c r="B5" s="23"/>
      <c r="C5" s="23"/>
      <c r="D5" s="26"/>
      <c r="E5" s="23" t="s">
        <v>576</v>
      </c>
      <c r="F5" s="23"/>
      <c r="G5" s="23" t="s">
        <v>577</v>
      </c>
      <c r="H5" s="23"/>
      <c r="I5" s="23" t="s">
        <v>578</v>
      </c>
      <c r="J5" s="23"/>
    </row>
    <row r="6" spans="1:10" ht="30" customHeight="1">
      <c r="A6" s="23"/>
      <c r="B6" s="23"/>
      <c r="C6" s="3" t="s">
        <v>579</v>
      </c>
      <c r="D6" s="3" t="s">
        <v>580</v>
      </c>
      <c r="E6" s="3" t="s">
        <v>579</v>
      </c>
      <c r="F6" s="3" t="s">
        <v>580</v>
      </c>
      <c r="G6" s="3" t="s">
        <v>579</v>
      </c>
      <c r="H6" s="3" t="s">
        <v>580</v>
      </c>
      <c r="I6" s="3" t="s">
        <v>579</v>
      </c>
      <c r="J6" s="3" t="s">
        <v>580</v>
      </c>
    </row>
    <row r="7" spans="1:10" ht="20.100000000000001" customHeight="1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</row>
    <row r="8" spans="1:10" ht="30" customHeight="1">
      <c r="A8" s="14" t="s">
        <v>581</v>
      </c>
      <c r="B8" s="15" t="s">
        <v>85</v>
      </c>
      <c r="C8" s="13">
        <f t="shared" ref="C8:C49" si="0">E8+G8+I8</f>
        <v>0</v>
      </c>
      <c r="D8" s="13">
        <f t="shared" ref="D8:D49" si="1">F8+H8+J8</f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0" ht="30" customHeight="1">
      <c r="A9" s="4" t="s">
        <v>582</v>
      </c>
      <c r="B9" s="3" t="s">
        <v>239</v>
      </c>
      <c r="C9" s="5">
        <f t="shared" si="0"/>
        <v>0</v>
      </c>
      <c r="D9" s="5">
        <f t="shared" si="1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1:10" ht="30" customHeight="1">
      <c r="A10" s="4" t="s">
        <v>583</v>
      </c>
      <c r="B10" s="3" t="s">
        <v>584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30" customHeight="1">
      <c r="A11" s="4" t="s">
        <v>585</v>
      </c>
      <c r="B11" s="3" t="s">
        <v>586</v>
      </c>
      <c r="C11" s="5">
        <f t="shared" si="0"/>
        <v>0</v>
      </c>
      <c r="D11" s="5">
        <f t="shared" si="1"/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spans="1:10" ht="30" customHeight="1">
      <c r="A12" s="4" t="s">
        <v>587</v>
      </c>
      <c r="B12" s="3" t="s">
        <v>588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30" customHeight="1">
      <c r="A13" s="4" t="s">
        <v>589</v>
      </c>
      <c r="B13" s="3" t="s">
        <v>590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30" customHeight="1">
      <c r="A14" s="4" t="s">
        <v>591</v>
      </c>
      <c r="B14" s="3" t="s">
        <v>592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30" customHeight="1">
      <c r="A15" s="4" t="s">
        <v>593</v>
      </c>
      <c r="B15" s="3" t="s">
        <v>594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30" customHeight="1">
      <c r="A16" s="4" t="s">
        <v>595</v>
      </c>
      <c r="B16" s="3" t="s">
        <v>596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30" customHeight="1">
      <c r="A17" s="4" t="s">
        <v>597</v>
      </c>
      <c r="B17" s="3" t="s">
        <v>598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>
      <c r="A18" s="4" t="s">
        <v>599</v>
      </c>
      <c r="B18" s="3" t="s">
        <v>350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>
      <c r="A19" s="4" t="s">
        <v>600</v>
      </c>
      <c r="B19" s="3" t="s">
        <v>601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>
      <c r="A20" s="4" t="s">
        <v>602</v>
      </c>
      <c r="B20" s="3" t="s">
        <v>603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>
      <c r="A21" s="4" t="s">
        <v>604</v>
      </c>
      <c r="B21" s="3" t="s">
        <v>90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>
      <c r="A22" s="4" t="s">
        <v>605</v>
      </c>
      <c r="B22" s="3" t="s">
        <v>606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>
      <c r="A23" s="4" t="s">
        <v>607</v>
      </c>
      <c r="B23" s="3" t="s">
        <v>608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>
      <c r="A24" s="4" t="s">
        <v>609</v>
      </c>
      <c r="B24" s="3" t="s">
        <v>610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>
      <c r="A25" s="4" t="s">
        <v>611</v>
      </c>
      <c r="B25" s="3" t="s">
        <v>612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>
      <c r="A26" s="14" t="s">
        <v>613</v>
      </c>
      <c r="B26" s="15" t="s">
        <v>93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0" customHeight="1">
      <c r="A27" s="4" t="s">
        <v>614</v>
      </c>
      <c r="B27" s="3" t="s">
        <v>243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>
      <c r="A28" s="4" t="s">
        <v>615</v>
      </c>
      <c r="B28" s="3" t="s">
        <v>616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>
      <c r="A29" s="4" t="s">
        <v>617</v>
      </c>
      <c r="B29" s="3" t="s">
        <v>618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>
      <c r="A30" s="4" t="s">
        <v>619</v>
      </c>
      <c r="B30" s="3" t="s">
        <v>620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>
      <c r="A31" s="4" t="s">
        <v>621</v>
      </c>
      <c r="B31" s="3" t="s">
        <v>622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>
      <c r="A32" s="4" t="s">
        <v>623</v>
      </c>
      <c r="B32" s="3" t="s">
        <v>624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>
      <c r="A33" s="4" t="s">
        <v>625</v>
      </c>
      <c r="B33" s="3" t="s">
        <v>525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>
      <c r="A34" s="4" t="s">
        <v>626</v>
      </c>
      <c r="B34" s="3" t="s">
        <v>627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>
      <c r="A35" s="4" t="s">
        <v>628</v>
      </c>
      <c r="B35" s="3" t="s">
        <v>629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 ht="30" customHeight="1">
      <c r="A36" s="4" t="s">
        <v>630</v>
      </c>
      <c r="B36" s="3" t="s">
        <v>631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>
      <c r="A37" s="4" t="s">
        <v>632</v>
      </c>
      <c r="B37" s="3" t="s">
        <v>633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>
      <c r="A38" s="4" t="s">
        <v>634</v>
      </c>
      <c r="B38" s="3" t="s">
        <v>635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>
      <c r="A39" s="4" t="s">
        <v>636</v>
      </c>
      <c r="B39" s="3" t="s">
        <v>637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>
      <c r="A40" s="14" t="s">
        <v>638</v>
      </c>
      <c r="B40" s="15" t="s">
        <v>156</v>
      </c>
      <c r="C40" s="13">
        <f t="shared" si="0"/>
        <v>0</v>
      </c>
      <c r="D40" s="13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</row>
    <row r="41" spans="1:10" ht="30" customHeight="1">
      <c r="A41" s="4" t="s">
        <v>639</v>
      </c>
      <c r="B41" s="3" t="s">
        <v>158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>
      <c r="A42" s="4" t="s">
        <v>640</v>
      </c>
      <c r="B42" s="3" t="s">
        <v>160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>
      <c r="A43" s="4" t="s">
        <v>641</v>
      </c>
      <c r="B43" s="3" t="s">
        <v>162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>
      <c r="A44" s="4" t="s">
        <v>642</v>
      </c>
      <c r="B44" s="3" t="s">
        <v>164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>
      <c r="A45" s="4" t="s">
        <v>643</v>
      </c>
      <c r="B45" s="3" t="s">
        <v>644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>
      <c r="A46" s="4" t="s">
        <v>645</v>
      </c>
      <c r="B46" s="3" t="s">
        <v>646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>
      <c r="A47" s="4" t="s">
        <v>647</v>
      </c>
      <c r="B47" s="3" t="s">
        <v>648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>
      <c r="A48" s="4" t="s">
        <v>649</v>
      </c>
      <c r="B48" s="3" t="s">
        <v>650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>
      <c r="A49" s="4" t="s">
        <v>651</v>
      </c>
      <c r="B49" s="3" t="s">
        <v>652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20.100000000000001" customHeight="1">
      <c r="A50" s="12" t="s">
        <v>101</v>
      </c>
      <c r="B50" s="15" t="s">
        <v>102</v>
      </c>
      <c r="C50" s="13">
        <f>VLOOKUP("1000",B:U,2,0) + VLOOKUP("2000",B:U,2,0) + VLOOKUP("3000",B:U,2,0)</f>
        <v>0</v>
      </c>
      <c r="D50" s="13">
        <f>VLOOKUP("1000",B:U,3,0) + VLOOKUP("2000",B:U,3,0) + VLOOKUP("3000",B:U,3,0)</f>
        <v>0</v>
      </c>
      <c r="E50" s="13">
        <f>VLOOKUP("1000",B:U,4,0) + VLOOKUP("2000",B:U,4,0) + VLOOKUP("3000",B:U,4,0)</f>
        <v>0</v>
      </c>
      <c r="F50" s="13">
        <f>VLOOKUP("1000",B:U,5,0) + VLOOKUP("2000",B:U,5,0) + VLOOKUP("3000",B:U,5,0)</f>
        <v>0</v>
      </c>
      <c r="G50" s="13">
        <f>VLOOKUP("1000",B:U,6,0) + VLOOKUP("2000",B:U,6,0) + VLOOKUP("3000",B:U,6,0)</f>
        <v>0</v>
      </c>
      <c r="H50" s="13">
        <f>VLOOKUP("1000",B:U,7,0) + VLOOKUP("2000",B:U,7,0) + VLOOKUP("3000",B:U,7,0)</f>
        <v>0</v>
      </c>
      <c r="I50" s="13">
        <f>VLOOKUP("1000",B:U,8,0) + VLOOKUP("2000",B:U,8,0) + VLOOKUP("3000",B:U,8,0)</f>
        <v>0</v>
      </c>
      <c r="J50" s="13">
        <f>VLOOKUP("1000",B:U,9,0) + VLOOKUP("2000",B:U,9,0) + VLOOKUP("3000",B:U,9,0)</f>
        <v>0</v>
      </c>
    </row>
  </sheetData>
  <sheetProtection sheet="1" objects="1" scenarios="1"/>
  <mergeCells count="10"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workbookViewId="0"/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1" t="s">
        <v>653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3" t="s">
        <v>135</v>
      </c>
      <c r="B2" s="23" t="s">
        <v>75</v>
      </c>
      <c r="C2" s="23" t="s">
        <v>443</v>
      </c>
      <c r="D2" s="23"/>
      <c r="E2" s="23"/>
      <c r="F2" s="23"/>
      <c r="G2" s="23" t="s">
        <v>459</v>
      </c>
      <c r="H2" s="23"/>
      <c r="I2" s="23"/>
      <c r="J2" s="23"/>
      <c r="K2" s="23"/>
    </row>
    <row r="3" spans="1:11" ht="30" customHeight="1">
      <c r="A3" s="23"/>
      <c r="B3" s="23"/>
      <c r="C3" s="23" t="s">
        <v>81</v>
      </c>
      <c r="D3" s="23" t="s">
        <v>187</v>
      </c>
      <c r="E3" s="23"/>
      <c r="F3" s="23"/>
      <c r="G3" s="23" t="s">
        <v>81</v>
      </c>
      <c r="H3" s="23" t="s">
        <v>187</v>
      </c>
      <c r="I3" s="23"/>
      <c r="J3" s="23"/>
      <c r="K3" s="23"/>
    </row>
    <row r="4" spans="1:11" ht="30" customHeight="1">
      <c r="A4" s="23"/>
      <c r="B4" s="23"/>
      <c r="C4" s="23"/>
      <c r="D4" s="3" t="s">
        <v>446</v>
      </c>
      <c r="E4" s="3" t="s">
        <v>447</v>
      </c>
      <c r="F4" s="3" t="s">
        <v>478</v>
      </c>
      <c r="G4" s="23"/>
      <c r="H4" s="3" t="s">
        <v>461</v>
      </c>
      <c r="I4" s="3" t="s">
        <v>654</v>
      </c>
      <c r="J4" s="3" t="s">
        <v>655</v>
      </c>
      <c r="K4" s="3" t="s">
        <v>656</v>
      </c>
    </row>
    <row r="5" spans="1:11" ht="20.100000000000001" customHeight="1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</row>
    <row r="6" spans="1:11" ht="30" customHeight="1">
      <c r="A6" s="14" t="s">
        <v>581</v>
      </c>
      <c r="B6" s="15" t="s">
        <v>85</v>
      </c>
      <c r="C6" s="13">
        <f t="shared" ref="C6:C47" si="0">D6+E6+F6</f>
        <v>0</v>
      </c>
      <c r="D6" s="13">
        <v>0</v>
      </c>
      <c r="E6" s="13">
        <v>0</v>
      </c>
      <c r="F6" s="13">
        <v>0</v>
      </c>
      <c r="G6" s="13">
        <f t="shared" ref="G6:G47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>
      <c r="A7" s="4" t="s">
        <v>582</v>
      </c>
      <c r="B7" s="3" t="s">
        <v>239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>
      <c r="A8" s="4" t="s">
        <v>583</v>
      </c>
      <c r="B8" s="3" t="s">
        <v>584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>
      <c r="A9" s="4" t="s">
        <v>585</v>
      </c>
      <c r="B9" s="3" t="s">
        <v>586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>
      <c r="A10" s="4" t="s">
        <v>587</v>
      </c>
      <c r="B10" s="3" t="s">
        <v>588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4" t="s">
        <v>589</v>
      </c>
      <c r="B11" s="3" t="s">
        <v>590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>
      <c r="A12" s="4" t="s">
        <v>591</v>
      </c>
      <c r="B12" s="3" t="s">
        <v>592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>
      <c r="A13" s="4" t="s">
        <v>593</v>
      </c>
      <c r="B13" s="3" t="s">
        <v>594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>
      <c r="A14" s="4" t="s">
        <v>595</v>
      </c>
      <c r="B14" s="3" t="s">
        <v>596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4" t="s">
        <v>597</v>
      </c>
      <c r="B15" s="3" t="s">
        <v>598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>
      <c r="A16" s="4" t="s">
        <v>599</v>
      </c>
      <c r="B16" s="3" t="s">
        <v>350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>
      <c r="A17" s="4" t="s">
        <v>600</v>
      </c>
      <c r="B17" s="3" t="s">
        <v>601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>
      <c r="A18" s="4" t="s">
        <v>602</v>
      </c>
      <c r="B18" s="3" t="s">
        <v>603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4" t="s">
        <v>604</v>
      </c>
      <c r="B19" s="3" t="s">
        <v>90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>
      <c r="A20" s="4" t="s">
        <v>605</v>
      </c>
      <c r="B20" s="3" t="s">
        <v>606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>
      <c r="A21" s="4" t="s">
        <v>607</v>
      </c>
      <c r="B21" s="3" t="s">
        <v>608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>
      <c r="A22" s="4" t="s">
        <v>609</v>
      </c>
      <c r="B22" s="3" t="s">
        <v>610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>
      <c r="A23" s="4" t="s">
        <v>611</v>
      </c>
      <c r="B23" s="3" t="s">
        <v>612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>
      <c r="A24" s="14" t="s">
        <v>613</v>
      </c>
      <c r="B24" s="15" t="s">
        <v>93</v>
      </c>
      <c r="C24" s="13">
        <f t="shared" si="0"/>
        <v>0</v>
      </c>
      <c r="D24" s="13">
        <v>0</v>
      </c>
      <c r="E24" s="13">
        <v>0</v>
      </c>
      <c r="F24" s="13">
        <v>0</v>
      </c>
      <c r="G24" s="13">
        <f t="shared" si="1"/>
        <v>0</v>
      </c>
      <c r="H24" s="13">
        <v>0</v>
      </c>
      <c r="I24" s="13">
        <v>0</v>
      </c>
      <c r="J24" s="13">
        <v>0</v>
      </c>
      <c r="K24" s="13">
        <v>0</v>
      </c>
    </row>
    <row r="25" spans="1:11" ht="30" customHeight="1">
      <c r="A25" s="4" t="s">
        <v>614</v>
      </c>
      <c r="B25" s="3" t="s">
        <v>243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5">
        <v>0</v>
      </c>
      <c r="I25" s="5">
        <v>0</v>
      </c>
      <c r="J25" s="5">
        <v>0</v>
      </c>
      <c r="K25" s="5">
        <v>0</v>
      </c>
    </row>
    <row r="26" spans="1:11" ht="30" customHeight="1">
      <c r="A26" s="4" t="s">
        <v>615</v>
      </c>
      <c r="B26" s="3" t="s">
        <v>616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>
      <c r="A27" s="4" t="s">
        <v>617</v>
      </c>
      <c r="B27" s="3" t="s">
        <v>618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>
      <c r="A28" s="4" t="s">
        <v>619</v>
      </c>
      <c r="B28" s="3" t="s">
        <v>620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>
      <c r="A29" s="4" t="s">
        <v>621</v>
      </c>
      <c r="B29" s="3" t="s">
        <v>622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>
      <c r="A30" s="4" t="s">
        <v>623</v>
      </c>
      <c r="B30" s="3" t="s">
        <v>624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>
      <c r="A31" s="4" t="s">
        <v>625</v>
      </c>
      <c r="B31" s="3" t="s">
        <v>525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>
      <c r="A32" s="4" t="s">
        <v>626</v>
      </c>
      <c r="B32" s="3" t="s">
        <v>627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>
      <c r="A33" s="4" t="s">
        <v>628</v>
      </c>
      <c r="B33" s="3" t="s">
        <v>629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>
      <c r="A34" s="4" t="s">
        <v>630</v>
      </c>
      <c r="B34" s="3" t="s">
        <v>631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>
      <c r="A35" s="4" t="s">
        <v>632</v>
      </c>
      <c r="B35" s="3" t="s">
        <v>633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>
      <c r="A36" s="4" t="s">
        <v>634</v>
      </c>
      <c r="B36" s="3" t="s">
        <v>635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>
      <c r="A37" s="4" t="s">
        <v>636</v>
      </c>
      <c r="B37" s="3" t="s">
        <v>637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>
      <c r="A38" s="14" t="s">
        <v>638</v>
      </c>
      <c r="B38" s="15" t="s">
        <v>156</v>
      </c>
      <c r="C38" s="13">
        <f t="shared" si="0"/>
        <v>0</v>
      </c>
      <c r="D38" s="13">
        <v>0</v>
      </c>
      <c r="E38" s="13">
        <v>0</v>
      </c>
      <c r="F38" s="13">
        <v>0</v>
      </c>
      <c r="G38" s="13">
        <f t="shared" si="1"/>
        <v>0</v>
      </c>
      <c r="H38" s="13">
        <v>0</v>
      </c>
      <c r="I38" s="13">
        <v>0</v>
      </c>
      <c r="J38" s="13">
        <v>0</v>
      </c>
      <c r="K38" s="13">
        <v>0</v>
      </c>
    </row>
    <row r="39" spans="1:11" ht="30" customHeight="1">
      <c r="A39" s="4" t="s">
        <v>639</v>
      </c>
      <c r="B39" s="3" t="s">
        <v>158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f t="shared" si="1"/>
        <v>0</v>
      </c>
      <c r="H39" s="5">
        <v>0</v>
      </c>
      <c r="I39" s="5">
        <v>0</v>
      </c>
      <c r="J39" s="5">
        <v>0</v>
      </c>
      <c r="K39" s="5">
        <v>0</v>
      </c>
    </row>
    <row r="40" spans="1:11" ht="30" customHeight="1">
      <c r="A40" s="4" t="s">
        <v>640</v>
      </c>
      <c r="B40" s="3" t="s">
        <v>160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>
      <c r="A41" s="4" t="s">
        <v>641</v>
      </c>
      <c r="B41" s="3" t="s">
        <v>162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>
      <c r="A42" s="4" t="s">
        <v>642</v>
      </c>
      <c r="B42" s="3" t="s">
        <v>164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>
      <c r="A43" s="4" t="s">
        <v>643</v>
      </c>
      <c r="B43" s="3" t="s">
        <v>644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>
      <c r="A44" s="4" t="s">
        <v>645</v>
      </c>
      <c r="B44" s="3" t="s">
        <v>646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>
      <c r="A45" s="4" t="s">
        <v>647</v>
      </c>
      <c r="B45" s="3" t="s">
        <v>648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>
      <c r="A46" s="4" t="s">
        <v>649</v>
      </c>
      <c r="B46" s="3" t="s">
        <v>650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>
      <c r="A47" s="4" t="s">
        <v>651</v>
      </c>
      <c r="B47" s="3" t="s">
        <v>652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20.100000000000001" customHeight="1">
      <c r="A48" s="12" t="s">
        <v>101</v>
      </c>
      <c r="B48" s="15" t="s">
        <v>102</v>
      </c>
      <c r="C48" s="13">
        <f>VLOOKUP("1000",B:U,2,0) + VLOOKUP("2000",B:U,2,0) + VLOOKUP("3000",B:U,2,0)</f>
        <v>0</v>
      </c>
      <c r="D48" s="13">
        <f>VLOOKUP("1000",B:U,3,0) + VLOOKUP("2000",B:U,3,0) + VLOOKUP("3000",B:U,3,0)</f>
        <v>0</v>
      </c>
      <c r="E48" s="13">
        <f>VLOOKUP("1000",B:U,4,0) + VLOOKUP("2000",B:U,4,0) + VLOOKUP("3000",B:U,4,0)</f>
        <v>0</v>
      </c>
      <c r="F48" s="13">
        <f>VLOOKUP("1000",B:U,5,0) + VLOOKUP("2000",B:U,5,0) + VLOOKUP("3000",B:U,5,0)</f>
        <v>0</v>
      </c>
      <c r="G48" s="13">
        <f>VLOOKUP("1000",B:U,6,0) + VLOOKUP("2000",B:U,6,0) + VLOOKUP("3000",B:U,6,0)</f>
        <v>0</v>
      </c>
      <c r="H48" s="13">
        <f>VLOOKUP("1000",B:U,7,0) + VLOOKUP("2000",B:U,7,0) + VLOOKUP("3000",B:U,7,0)</f>
        <v>0</v>
      </c>
      <c r="I48" s="13">
        <f>VLOOKUP("1000",B:U,8,0) + VLOOKUP("2000",B:U,8,0) + VLOOKUP("3000",B:U,8,0)</f>
        <v>0</v>
      </c>
      <c r="J48" s="13">
        <f>VLOOKUP("1000",B:U,9,0) + VLOOKUP("2000",B:U,9,0) + VLOOKUP("3000",B:U,9,0)</f>
        <v>0</v>
      </c>
      <c r="K48" s="13">
        <f>VLOOKUP("1000",B:U,10,0) + VLOOKUP("2000",B:U,10,0) + VLOOKUP("3000",B:U,10,0)</f>
        <v>0</v>
      </c>
    </row>
  </sheetData>
  <sheetProtection sheet="1" objects="1" scenarios="1"/>
  <mergeCells count="9">
    <mergeCell ref="A1:K1"/>
    <mergeCell ref="A2:A4"/>
    <mergeCell ref="B2:B4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workbookViewId="0"/>
  </sheetViews>
  <sheetFormatPr defaultRowHeight="10.5"/>
  <cols>
    <col min="1" max="1" width="66.85546875" customWidth="1"/>
    <col min="2" max="26" width="17.140625" customWidth="1"/>
  </cols>
  <sheetData>
    <row r="1" spans="1:26" ht="50.1" customHeight="1">
      <c r="A1" s="1" t="s">
        <v>657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3" t="s">
        <v>135</v>
      </c>
      <c r="B2" s="23" t="s">
        <v>75</v>
      </c>
      <c r="C2" s="23" t="s">
        <v>658</v>
      </c>
      <c r="D2" s="23"/>
      <c r="E2" s="23"/>
      <c r="F2" s="23"/>
      <c r="G2" s="23"/>
      <c r="H2" s="23"/>
      <c r="I2" s="23"/>
      <c r="J2" s="23"/>
      <c r="K2" s="23" t="s">
        <v>659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>
      <c r="A3" s="23"/>
      <c r="B3" s="23"/>
      <c r="C3" s="23"/>
      <c r="D3" s="26"/>
      <c r="E3" s="26"/>
      <c r="F3" s="26"/>
      <c r="G3" s="26"/>
      <c r="H3" s="26"/>
      <c r="I3" s="26"/>
      <c r="J3" s="26"/>
      <c r="K3" s="23" t="s">
        <v>660</v>
      </c>
      <c r="L3" s="23"/>
      <c r="M3" s="23"/>
      <c r="N3" s="23"/>
      <c r="O3" s="23"/>
      <c r="P3" s="23"/>
      <c r="Q3" s="23"/>
      <c r="R3" s="23"/>
      <c r="S3" s="23" t="s">
        <v>661</v>
      </c>
      <c r="T3" s="23"/>
      <c r="U3" s="23"/>
      <c r="V3" s="23"/>
      <c r="W3" s="23"/>
      <c r="X3" s="23"/>
      <c r="Y3" s="23"/>
      <c r="Z3" s="23"/>
    </row>
    <row r="4" spans="1:26" ht="30" customHeight="1">
      <c r="A4" s="23"/>
      <c r="B4" s="23"/>
      <c r="C4" s="23" t="s">
        <v>81</v>
      </c>
      <c r="D4" s="23"/>
      <c r="E4" s="23" t="s">
        <v>187</v>
      </c>
      <c r="F4" s="23"/>
      <c r="G4" s="23"/>
      <c r="H4" s="23"/>
      <c r="I4" s="23"/>
      <c r="J4" s="23"/>
      <c r="K4" s="23" t="s">
        <v>81</v>
      </c>
      <c r="L4" s="23"/>
      <c r="M4" s="23" t="s">
        <v>187</v>
      </c>
      <c r="N4" s="23"/>
      <c r="O4" s="23"/>
      <c r="P4" s="23"/>
      <c r="Q4" s="23"/>
      <c r="R4" s="23"/>
      <c r="S4" s="23" t="s">
        <v>81</v>
      </c>
      <c r="T4" s="23"/>
      <c r="U4" s="23" t="s">
        <v>187</v>
      </c>
      <c r="V4" s="23"/>
      <c r="W4" s="23"/>
      <c r="X4" s="23"/>
      <c r="Y4" s="23"/>
      <c r="Z4" s="23"/>
    </row>
    <row r="5" spans="1:26" ht="30" customHeight="1">
      <c r="A5" s="23"/>
      <c r="B5" s="23"/>
      <c r="C5" s="23"/>
      <c r="D5" s="26"/>
      <c r="E5" s="23" t="s">
        <v>662</v>
      </c>
      <c r="F5" s="23"/>
      <c r="G5" s="23" t="s">
        <v>663</v>
      </c>
      <c r="H5" s="23"/>
      <c r="I5" s="23" t="s">
        <v>664</v>
      </c>
      <c r="J5" s="23"/>
      <c r="K5" s="23"/>
      <c r="L5" s="26"/>
      <c r="M5" s="23" t="s">
        <v>662</v>
      </c>
      <c r="N5" s="23"/>
      <c r="O5" s="23" t="s">
        <v>663</v>
      </c>
      <c r="P5" s="23"/>
      <c r="Q5" s="23" t="s">
        <v>664</v>
      </c>
      <c r="R5" s="23"/>
      <c r="S5" s="23"/>
      <c r="T5" s="26"/>
      <c r="U5" s="23" t="s">
        <v>662</v>
      </c>
      <c r="V5" s="23"/>
      <c r="W5" s="23" t="s">
        <v>663</v>
      </c>
      <c r="X5" s="23"/>
      <c r="Y5" s="23" t="s">
        <v>664</v>
      </c>
      <c r="Z5" s="23"/>
    </row>
    <row r="6" spans="1:26" ht="30" customHeight="1">
      <c r="A6" s="23"/>
      <c r="B6" s="23"/>
      <c r="C6" s="3" t="s">
        <v>579</v>
      </c>
      <c r="D6" s="3" t="s">
        <v>580</v>
      </c>
      <c r="E6" s="3" t="s">
        <v>579</v>
      </c>
      <c r="F6" s="3" t="s">
        <v>580</v>
      </c>
      <c r="G6" s="3" t="s">
        <v>579</v>
      </c>
      <c r="H6" s="3" t="s">
        <v>580</v>
      </c>
      <c r="I6" s="3" t="s">
        <v>579</v>
      </c>
      <c r="J6" s="3" t="s">
        <v>580</v>
      </c>
      <c r="K6" s="3" t="s">
        <v>579</v>
      </c>
      <c r="L6" s="3" t="s">
        <v>580</v>
      </c>
      <c r="M6" s="3" t="s">
        <v>579</v>
      </c>
      <c r="N6" s="3" t="s">
        <v>580</v>
      </c>
      <c r="O6" s="3" t="s">
        <v>579</v>
      </c>
      <c r="P6" s="3" t="s">
        <v>580</v>
      </c>
      <c r="Q6" s="3" t="s">
        <v>579</v>
      </c>
      <c r="R6" s="3" t="s">
        <v>580</v>
      </c>
      <c r="S6" s="3" t="s">
        <v>579</v>
      </c>
      <c r="T6" s="3" t="s">
        <v>580</v>
      </c>
      <c r="U6" s="3" t="s">
        <v>579</v>
      </c>
      <c r="V6" s="3" t="s">
        <v>580</v>
      </c>
      <c r="W6" s="3" t="s">
        <v>579</v>
      </c>
      <c r="X6" s="3" t="s">
        <v>580</v>
      </c>
      <c r="Y6" s="3" t="s">
        <v>579</v>
      </c>
      <c r="Z6" s="3" t="s">
        <v>580</v>
      </c>
    </row>
    <row r="7" spans="1:26" ht="20.100000000000001" customHeight="1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  <c r="O7" s="3" t="s">
        <v>53</v>
      </c>
      <c r="P7" s="3" t="s">
        <v>56</v>
      </c>
      <c r="Q7" s="3" t="s">
        <v>57</v>
      </c>
      <c r="R7" s="3" t="s">
        <v>360</v>
      </c>
      <c r="S7" s="3" t="s">
        <v>361</v>
      </c>
      <c r="T7" s="3" t="s">
        <v>362</v>
      </c>
      <c r="U7" s="3" t="s">
        <v>480</v>
      </c>
      <c r="V7" s="3" t="s">
        <v>481</v>
      </c>
      <c r="W7" s="3" t="s">
        <v>550</v>
      </c>
      <c r="X7" s="3" t="s">
        <v>551</v>
      </c>
      <c r="Y7" s="3" t="s">
        <v>552</v>
      </c>
      <c r="Z7" s="3" t="s">
        <v>553</v>
      </c>
    </row>
    <row r="8" spans="1:26" ht="30" customHeight="1">
      <c r="A8" s="14" t="s">
        <v>581</v>
      </c>
      <c r="B8" s="15" t="s">
        <v>85</v>
      </c>
      <c r="C8" s="13">
        <f t="shared" ref="C8:C49" si="0">E8+G8+I8</f>
        <v>0</v>
      </c>
      <c r="D8" s="13">
        <f t="shared" ref="D8:D49" si="1">F8+H8+J8</f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f t="shared" ref="K8:K49" si="2">M8+O8+Q8</f>
        <v>0</v>
      </c>
      <c r="L8" s="13">
        <f t="shared" ref="L8:L49" si="3">N8+P8+R8</f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f t="shared" ref="S8:S49" si="4">U8+W8+Y8</f>
        <v>0</v>
      </c>
      <c r="T8" s="13">
        <f t="shared" ref="T8:T49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>
      <c r="A9" s="4" t="s">
        <v>582</v>
      </c>
      <c r="B9" s="3" t="s">
        <v>239</v>
      </c>
      <c r="C9" s="5">
        <f t="shared" si="0"/>
        <v>0</v>
      </c>
      <c r="D9" s="5">
        <f t="shared" si="1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>
      <c r="A10" s="4" t="s">
        <v>583</v>
      </c>
      <c r="B10" s="3" t="s">
        <v>584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>
      <c r="A11" s="4" t="s">
        <v>585</v>
      </c>
      <c r="B11" s="3" t="s">
        <v>586</v>
      </c>
      <c r="C11" s="5">
        <f t="shared" si="0"/>
        <v>0</v>
      </c>
      <c r="D11" s="5">
        <f t="shared" si="1"/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>
      <c r="A12" s="4" t="s">
        <v>587</v>
      </c>
      <c r="B12" s="3" t="s">
        <v>588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>
      <c r="A13" s="4" t="s">
        <v>589</v>
      </c>
      <c r="B13" s="3" t="s">
        <v>590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>
      <c r="A14" s="4" t="s">
        <v>591</v>
      </c>
      <c r="B14" s="3" t="s">
        <v>592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>
      <c r="A15" s="4" t="s">
        <v>593</v>
      </c>
      <c r="B15" s="3" t="s">
        <v>594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>
      <c r="A16" s="4" t="s">
        <v>595</v>
      </c>
      <c r="B16" s="3" t="s">
        <v>596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>
      <c r="A17" s="4" t="s">
        <v>597</v>
      </c>
      <c r="B17" s="3" t="s">
        <v>598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>
      <c r="A18" s="4" t="s">
        <v>599</v>
      </c>
      <c r="B18" s="3" t="s">
        <v>350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>
      <c r="A19" s="4" t="s">
        <v>600</v>
      </c>
      <c r="B19" s="3" t="s">
        <v>601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>
      <c r="A20" s="4" t="s">
        <v>602</v>
      </c>
      <c r="B20" s="3" t="s">
        <v>603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>
      <c r="A21" s="4" t="s">
        <v>604</v>
      </c>
      <c r="B21" s="3" t="s">
        <v>90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>
      <c r="A22" s="4" t="s">
        <v>605</v>
      </c>
      <c r="B22" s="3" t="s">
        <v>606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>
      <c r="A23" s="4" t="s">
        <v>607</v>
      </c>
      <c r="B23" s="3" t="s">
        <v>608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>
      <c r="A24" s="4" t="s">
        <v>609</v>
      </c>
      <c r="B24" s="3" t="s">
        <v>610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>
      <c r="A25" s="4" t="s">
        <v>611</v>
      </c>
      <c r="B25" s="3" t="s">
        <v>612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>
      <c r="A26" s="14" t="s">
        <v>613</v>
      </c>
      <c r="B26" s="15" t="s">
        <v>93</v>
      </c>
      <c r="C26" s="13">
        <f t="shared" si="0"/>
        <v>0</v>
      </c>
      <c r="D26" s="13">
        <f t="shared" si="1"/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2"/>
        <v>0</v>
      </c>
      <c r="L26" s="13">
        <f t="shared" si="3"/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f t="shared" si="4"/>
        <v>0</v>
      </c>
      <c r="T26" s="13">
        <f t="shared" si="5"/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</row>
    <row r="27" spans="1:26" ht="30" customHeight="1">
      <c r="A27" s="4" t="s">
        <v>614</v>
      </c>
      <c r="B27" s="3" t="s">
        <v>243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si="2"/>
        <v>0</v>
      </c>
      <c r="L27" s="5">
        <f t="shared" si="3"/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4"/>
        <v>0</v>
      </c>
      <c r="T27" s="5">
        <f t="shared" si="5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 ht="30" customHeight="1">
      <c r="A28" s="4" t="s">
        <v>615</v>
      </c>
      <c r="B28" s="3" t="s">
        <v>616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>
      <c r="A29" s="4" t="s">
        <v>617</v>
      </c>
      <c r="B29" s="3" t="s">
        <v>618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>
      <c r="A30" s="4" t="s">
        <v>619</v>
      </c>
      <c r="B30" s="3" t="s">
        <v>620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>
      <c r="A31" s="4" t="s">
        <v>621</v>
      </c>
      <c r="B31" s="3" t="s">
        <v>622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>
      <c r="A32" s="4" t="s">
        <v>623</v>
      </c>
      <c r="B32" s="3" t="s">
        <v>624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>
      <c r="A33" s="4" t="s">
        <v>625</v>
      </c>
      <c r="B33" s="3" t="s">
        <v>525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>
      <c r="A34" s="4" t="s">
        <v>626</v>
      </c>
      <c r="B34" s="3" t="s">
        <v>627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>
      <c r="A35" s="4" t="s">
        <v>628</v>
      </c>
      <c r="B35" s="3" t="s">
        <v>629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>
      <c r="A36" s="4" t="s">
        <v>630</v>
      </c>
      <c r="B36" s="3" t="s">
        <v>631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>
      <c r="A37" s="4" t="s">
        <v>632</v>
      </c>
      <c r="B37" s="3" t="s">
        <v>633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>
      <c r="A38" s="4" t="s">
        <v>634</v>
      </c>
      <c r="B38" s="3" t="s">
        <v>635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>
      <c r="A39" s="4" t="s">
        <v>636</v>
      </c>
      <c r="B39" s="3" t="s">
        <v>637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>
      <c r="A40" s="14" t="s">
        <v>638</v>
      </c>
      <c r="B40" s="15" t="s">
        <v>156</v>
      </c>
      <c r="C40" s="13">
        <f t="shared" si="0"/>
        <v>0</v>
      </c>
      <c r="D40" s="13">
        <f t="shared" si="1"/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f t="shared" si="2"/>
        <v>0</v>
      </c>
      <c r="L40" s="13">
        <f t="shared" si="3"/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f t="shared" si="4"/>
        <v>0</v>
      </c>
      <c r="T40" s="13">
        <f t="shared" si="5"/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</row>
    <row r="41" spans="1:26" ht="30" customHeight="1">
      <c r="A41" s="4" t="s">
        <v>639</v>
      </c>
      <c r="B41" s="3" t="s">
        <v>158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f t="shared" si="2"/>
        <v>0</v>
      </c>
      <c r="L41" s="5">
        <f t="shared" si="3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4"/>
        <v>0</v>
      </c>
      <c r="T41" s="5">
        <f t="shared" si="5"/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ht="30" customHeight="1">
      <c r="A42" s="4" t="s">
        <v>640</v>
      </c>
      <c r="B42" s="3" t="s">
        <v>160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>
      <c r="A43" s="4" t="s">
        <v>641</v>
      </c>
      <c r="B43" s="3" t="s">
        <v>162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>
      <c r="A44" s="4" t="s">
        <v>642</v>
      </c>
      <c r="B44" s="3" t="s">
        <v>164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>
      <c r="A45" s="4" t="s">
        <v>643</v>
      </c>
      <c r="B45" s="3" t="s">
        <v>644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>
      <c r="A46" s="4" t="s">
        <v>645</v>
      </c>
      <c r="B46" s="3" t="s">
        <v>646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>
      <c r="A47" s="4" t="s">
        <v>647</v>
      </c>
      <c r="B47" s="3" t="s">
        <v>648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>
      <c r="A48" s="4" t="s">
        <v>649</v>
      </c>
      <c r="B48" s="3" t="s">
        <v>650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>
      <c r="A49" s="4" t="s">
        <v>651</v>
      </c>
      <c r="B49" s="3" t="s">
        <v>652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20.100000000000001" customHeight="1">
      <c r="A50" s="12" t="s">
        <v>101</v>
      </c>
      <c r="B50" s="15" t="s">
        <v>102</v>
      </c>
      <c r="C50" s="13">
        <f>VLOOKUP("1000",B:Z,2,0) + VLOOKUP("2000",B:Z,2,0) + VLOOKUP("3000",B:Z,2,0)</f>
        <v>0</v>
      </c>
      <c r="D50" s="13">
        <f>VLOOKUP("1000",B:Z,3,0) + VLOOKUP("2000",B:Z,3,0) + VLOOKUP("3000",B:Z,3,0)</f>
        <v>0</v>
      </c>
      <c r="E50" s="13">
        <f>VLOOKUP("1000",B:Z,4,0) + VLOOKUP("2000",B:Z,4,0) + VLOOKUP("3000",B:Z,4,0)</f>
        <v>0</v>
      </c>
      <c r="F50" s="13">
        <f>VLOOKUP("1000",B:Z,5,0) + VLOOKUP("2000",B:Z,5,0) + VLOOKUP("3000",B:Z,5,0)</f>
        <v>0</v>
      </c>
      <c r="G50" s="13">
        <f>VLOOKUP("1000",B:Z,6,0) + VLOOKUP("2000",B:Z,6,0) + VLOOKUP("3000",B:Z,6,0)</f>
        <v>0</v>
      </c>
      <c r="H50" s="13">
        <f>VLOOKUP("1000",B:Z,7,0) + VLOOKUP("2000",B:Z,7,0) + VLOOKUP("3000",B:Z,7,0)</f>
        <v>0</v>
      </c>
      <c r="I50" s="13">
        <f>VLOOKUP("1000",B:Z,8,0) + VLOOKUP("2000",B:Z,8,0) + VLOOKUP("3000",B:Z,8,0)</f>
        <v>0</v>
      </c>
      <c r="J50" s="13">
        <f>VLOOKUP("1000",B:Z,9,0) + VLOOKUP("2000",B:Z,9,0) + VLOOKUP("3000",B:Z,9,0)</f>
        <v>0</v>
      </c>
      <c r="K50" s="13">
        <f>VLOOKUP("1000",B:Z,10,0) + VLOOKUP("2000",B:Z,10,0) + VLOOKUP("3000",B:Z,10,0)</f>
        <v>0</v>
      </c>
      <c r="L50" s="13">
        <f>VLOOKUP("1000",B:Z,11,0) + VLOOKUP("2000",B:Z,11,0) + VLOOKUP("3000",B:Z,11,0)</f>
        <v>0</v>
      </c>
      <c r="M50" s="13">
        <f>VLOOKUP("1000",B:Z,12,0) + VLOOKUP("2000",B:Z,12,0) + VLOOKUP("3000",B:Z,12,0)</f>
        <v>0</v>
      </c>
      <c r="N50" s="13">
        <f>VLOOKUP("1000",B:Z,13,0) + VLOOKUP("2000",B:Z,13,0) + VLOOKUP("3000",B:Z,13,0)</f>
        <v>0</v>
      </c>
      <c r="O50" s="13">
        <f>VLOOKUP("1000",B:Z,14,0) + VLOOKUP("2000",B:Z,14,0) + VLOOKUP("3000",B:Z,14,0)</f>
        <v>0</v>
      </c>
      <c r="P50" s="13">
        <f>VLOOKUP("1000",B:Z,15,0) + VLOOKUP("2000",B:Z,15,0) + VLOOKUP("3000",B:Z,15,0)</f>
        <v>0</v>
      </c>
      <c r="Q50" s="13">
        <f>VLOOKUP("1000",B:Z,16,0) + VLOOKUP("2000",B:Z,16,0) + VLOOKUP("3000",B:Z,16,0)</f>
        <v>0</v>
      </c>
      <c r="R50" s="13">
        <f>VLOOKUP("1000",B:Z,17,0) + VLOOKUP("2000",B:Z,17,0) + VLOOKUP("3000",B:Z,17,0)</f>
        <v>0</v>
      </c>
      <c r="S50" s="13">
        <f>VLOOKUP("1000",B:Z,18,0) + VLOOKUP("2000",B:Z,18,0) + VLOOKUP("3000",B:Z,18,0)</f>
        <v>0</v>
      </c>
      <c r="T50" s="13">
        <f>VLOOKUP("1000",B:Z,19,0) + VLOOKUP("2000",B:Z,19,0) + VLOOKUP("3000",B:Z,19,0)</f>
        <v>0</v>
      </c>
      <c r="U50" s="13">
        <f>VLOOKUP("1000",B:Z,20,0) + VLOOKUP("2000",B:Z,20,0) + VLOOKUP("3000",B:Z,20,0)</f>
        <v>0</v>
      </c>
      <c r="V50" s="13">
        <f>VLOOKUP("1000",B:Z,21,0) + VLOOKUP("2000",B:Z,21,0) + VLOOKUP("3000",B:Z,21,0)</f>
        <v>0</v>
      </c>
      <c r="W50" s="13">
        <f>VLOOKUP("1000",B:Z,22,0) + VLOOKUP("2000",B:Z,22,0) + VLOOKUP("3000",B:Z,22,0)</f>
        <v>0</v>
      </c>
      <c r="X50" s="13">
        <f>VLOOKUP("1000",B:Z,23,0) + VLOOKUP("2000",B:Z,23,0) + VLOOKUP("3000",B:Z,23,0)</f>
        <v>0</v>
      </c>
      <c r="Y50" s="13">
        <f>VLOOKUP("1000",B:Z,24,0) + VLOOKUP("2000",B:Z,24,0) + VLOOKUP("3000",B:Z,24,0)</f>
        <v>0</v>
      </c>
      <c r="Z50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/>
  </sheetViews>
  <sheetFormatPr defaultRowHeight="10.5"/>
  <cols>
    <col min="1" max="1" width="66.85546875" customWidth="1"/>
    <col min="2" max="15" width="17.140625" customWidth="1"/>
  </cols>
  <sheetData>
    <row r="1" spans="1:15" ht="50.1" customHeight="1">
      <c r="A1" s="1" t="s">
        <v>665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3" t="s">
        <v>135</v>
      </c>
      <c r="B2" s="23" t="s">
        <v>75</v>
      </c>
      <c r="C2" s="23" t="s">
        <v>666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>
      <c r="A3" s="23"/>
      <c r="B3" s="23"/>
      <c r="C3" s="23" t="s">
        <v>667</v>
      </c>
      <c r="D3" s="23" t="s">
        <v>187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>
      <c r="A4" s="23"/>
      <c r="B4" s="23"/>
      <c r="C4" s="23"/>
      <c r="D4" s="23" t="s">
        <v>668</v>
      </c>
      <c r="E4" s="23"/>
      <c r="F4" s="23"/>
      <c r="G4" s="23"/>
      <c r="H4" s="23"/>
      <c r="I4" s="23"/>
      <c r="J4" s="23" t="s">
        <v>669</v>
      </c>
      <c r="K4" s="23"/>
      <c r="L4" s="23" t="s">
        <v>567</v>
      </c>
      <c r="M4" s="23"/>
      <c r="N4" s="23"/>
      <c r="O4" s="23" t="s">
        <v>670</v>
      </c>
    </row>
    <row r="5" spans="1:15" ht="30" customHeight="1">
      <c r="A5" s="23"/>
      <c r="B5" s="23"/>
      <c r="C5" s="23"/>
      <c r="D5" s="3" t="s">
        <v>671</v>
      </c>
      <c r="E5" s="3" t="s">
        <v>672</v>
      </c>
      <c r="F5" s="3" t="s">
        <v>673</v>
      </c>
      <c r="G5" s="3" t="s">
        <v>572</v>
      </c>
      <c r="H5" s="3" t="s">
        <v>674</v>
      </c>
      <c r="I5" s="3" t="s">
        <v>675</v>
      </c>
      <c r="J5" s="3" t="s">
        <v>676</v>
      </c>
      <c r="K5" s="3" t="s">
        <v>669</v>
      </c>
      <c r="L5" s="3" t="s">
        <v>677</v>
      </c>
      <c r="M5" s="3" t="s">
        <v>678</v>
      </c>
      <c r="N5" s="3" t="s">
        <v>679</v>
      </c>
      <c r="O5" s="23"/>
    </row>
    <row r="6" spans="1:15" ht="20.100000000000001" customHeight="1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  <c r="L6" s="3" t="s">
        <v>45</v>
      </c>
      <c r="M6" s="3" t="s">
        <v>47</v>
      </c>
      <c r="N6" s="3" t="s">
        <v>50</v>
      </c>
      <c r="O6" s="3" t="s">
        <v>53</v>
      </c>
    </row>
    <row r="7" spans="1:15" ht="30" customHeight="1">
      <c r="A7" s="14" t="s">
        <v>581</v>
      </c>
      <c r="B7" s="15" t="s">
        <v>85</v>
      </c>
      <c r="C7" s="13">
        <f t="shared" ref="C7:C48" si="0">SUM(D7:O7)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</row>
    <row r="8" spans="1:15" ht="30" customHeight="1">
      <c r="A8" s="4" t="s">
        <v>582</v>
      </c>
      <c r="B8" s="3" t="s">
        <v>239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30" customHeight="1">
      <c r="A9" s="4" t="s">
        <v>583</v>
      </c>
      <c r="B9" s="3" t="s">
        <v>584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>
      <c r="A10" s="4" t="s">
        <v>585</v>
      </c>
      <c r="B10" s="3" t="s">
        <v>586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30" customHeight="1">
      <c r="A11" s="4" t="s">
        <v>587</v>
      </c>
      <c r="B11" s="3" t="s">
        <v>588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>
      <c r="A12" s="4" t="s">
        <v>589</v>
      </c>
      <c r="B12" s="3" t="s">
        <v>590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>
      <c r="A13" s="4" t="s">
        <v>591</v>
      </c>
      <c r="B13" s="3" t="s">
        <v>592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>
      <c r="A14" s="4" t="s">
        <v>593</v>
      </c>
      <c r="B14" s="3" t="s">
        <v>594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>
      <c r="A15" s="4" t="s">
        <v>595</v>
      </c>
      <c r="B15" s="3" t="s">
        <v>596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>
      <c r="A16" s="4" t="s">
        <v>597</v>
      </c>
      <c r="B16" s="3" t="s">
        <v>598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>
      <c r="A17" s="4" t="s">
        <v>599</v>
      </c>
      <c r="B17" s="3" t="s">
        <v>350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>
      <c r="A18" s="4" t="s">
        <v>600</v>
      </c>
      <c r="B18" s="3" t="s">
        <v>601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30" customHeight="1">
      <c r="A19" s="4" t="s">
        <v>602</v>
      </c>
      <c r="B19" s="3" t="s">
        <v>603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>
      <c r="A20" s="4" t="s">
        <v>604</v>
      </c>
      <c r="B20" s="3" t="s">
        <v>90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30" customHeight="1">
      <c r="A21" s="4" t="s">
        <v>605</v>
      </c>
      <c r="B21" s="3" t="s">
        <v>606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>
      <c r="A22" s="4" t="s">
        <v>607</v>
      </c>
      <c r="B22" s="3" t="s">
        <v>608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>
      <c r="A23" s="4" t="s">
        <v>609</v>
      </c>
      <c r="B23" s="3" t="s">
        <v>610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>
      <c r="A24" s="4" t="s">
        <v>611</v>
      </c>
      <c r="B24" s="3" t="s">
        <v>612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>
      <c r="A25" s="14" t="s">
        <v>613</v>
      </c>
      <c r="B25" s="15" t="s">
        <v>93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5" ht="30" customHeight="1">
      <c r="A26" s="4" t="s">
        <v>614</v>
      </c>
      <c r="B26" s="3" t="s">
        <v>243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30" customHeight="1">
      <c r="A27" s="4" t="s">
        <v>615</v>
      </c>
      <c r="B27" s="3" t="s">
        <v>616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>
      <c r="A28" s="4" t="s">
        <v>617</v>
      </c>
      <c r="B28" s="3" t="s">
        <v>618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>
      <c r="A29" s="4" t="s">
        <v>619</v>
      </c>
      <c r="B29" s="3" t="s">
        <v>620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>
      <c r="A30" s="4" t="s">
        <v>621</v>
      </c>
      <c r="B30" s="3" t="s">
        <v>622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>
      <c r="A31" s="4" t="s">
        <v>623</v>
      </c>
      <c r="B31" s="3" t="s">
        <v>624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>
      <c r="A32" s="4" t="s">
        <v>625</v>
      </c>
      <c r="B32" s="3" t="s">
        <v>525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>
      <c r="A33" s="4" t="s">
        <v>626</v>
      </c>
      <c r="B33" s="3" t="s">
        <v>627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>
      <c r="A34" s="4" t="s">
        <v>628</v>
      </c>
      <c r="B34" s="3" t="s">
        <v>629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>
      <c r="A35" s="4" t="s">
        <v>630</v>
      </c>
      <c r="B35" s="3" t="s">
        <v>631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>
      <c r="A36" s="4" t="s">
        <v>632</v>
      </c>
      <c r="B36" s="3" t="s">
        <v>633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>
      <c r="A37" s="4" t="s">
        <v>634</v>
      </c>
      <c r="B37" s="3" t="s">
        <v>635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>
      <c r="A38" s="4" t="s">
        <v>636</v>
      </c>
      <c r="B38" s="3" t="s">
        <v>637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>
      <c r="A39" s="14" t="s">
        <v>638</v>
      </c>
      <c r="B39" s="15" t="s">
        <v>156</v>
      </c>
      <c r="C39" s="13">
        <f t="shared" si="0"/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</row>
    <row r="40" spans="1:15" ht="30" customHeight="1">
      <c r="A40" s="4" t="s">
        <v>639</v>
      </c>
      <c r="B40" s="3" t="s">
        <v>158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ht="30" customHeight="1">
      <c r="A41" s="4" t="s">
        <v>640</v>
      </c>
      <c r="B41" s="3" t="s">
        <v>160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>
      <c r="A42" s="4" t="s">
        <v>641</v>
      </c>
      <c r="B42" s="3" t="s">
        <v>162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>
      <c r="A43" s="4" t="s">
        <v>642</v>
      </c>
      <c r="B43" s="3" t="s">
        <v>164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>
      <c r="A44" s="4" t="s">
        <v>643</v>
      </c>
      <c r="B44" s="3" t="s">
        <v>644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>
      <c r="A45" s="4" t="s">
        <v>645</v>
      </c>
      <c r="B45" s="3" t="s">
        <v>646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>
      <c r="A46" s="4" t="s">
        <v>647</v>
      </c>
      <c r="B46" s="3" t="s">
        <v>648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>
      <c r="A47" s="4" t="s">
        <v>649</v>
      </c>
      <c r="B47" s="3" t="s">
        <v>650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>
      <c r="A48" s="4" t="s">
        <v>651</v>
      </c>
      <c r="B48" s="3" t="s">
        <v>652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20.100000000000001" customHeight="1">
      <c r="A49" s="12" t="s">
        <v>101</v>
      </c>
      <c r="B49" s="15" t="s">
        <v>102</v>
      </c>
      <c r="C49" s="13">
        <f>VLOOKUP("1000",B:Z,2,0) + VLOOKUP("2000",B:Z,2,0) + VLOOKUP("3000",B:Z,2,0)</f>
        <v>0</v>
      </c>
      <c r="D49" s="13">
        <f>VLOOKUP("1000",B:Z,3,0) + VLOOKUP("2000",B:Z,3,0) + VLOOKUP("3000",B:Z,3,0)</f>
        <v>0</v>
      </c>
      <c r="E49" s="13">
        <f>VLOOKUP("1000",B:Z,4,0) + VLOOKUP("2000",B:Z,4,0) + VLOOKUP("3000",B:Z,4,0)</f>
        <v>0</v>
      </c>
      <c r="F49" s="13">
        <f>VLOOKUP("1000",B:Z,5,0) + VLOOKUP("2000",B:Z,5,0) + VLOOKUP("3000",B:Z,5,0)</f>
        <v>0</v>
      </c>
      <c r="G49" s="13">
        <f>VLOOKUP("1000",B:Z,6,0) + VLOOKUP("2000",B:Z,6,0) + VLOOKUP("3000",B:Z,6,0)</f>
        <v>0</v>
      </c>
      <c r="H49" s="13">
        <f>VLOOKUP("1000",B:Z,7,0) + VLOOKUP("2000",B:Z,7,0) + VLOOKUP("3000",B:Z,7,0)</f>
        <v>0</v>
      </c>
      <c r="I49" s="13">
        <f>VLOOKUP("1000",B:Z,8,0) + VLOOKUP("2000",B:Z,8,0) + VLOOKUP("3000",B:Z,8,0)</f>
        <v>0</v>
      </c>
      <c r="J49" s="13">
        <f>VLOOKUP("1000",B:Z,9,0) + VLOOKUP("2000",B:Z,9,0) + VLOOKUP("3000",B:Z,9,0)</f>
        <v>0</v>
      </c>
      <c r="K49" s="13">
        <f>VLOOKUP("1000",B:Z,10,0) + VLOOKUP("2000",B:Z,10,0) + VLOOKUP("3000",B:Z,10,0)</f>
        <v>0</v>
      </c>
      <c r="L49" s="13">
        <f>VLOOKUP("1000",B:Z,11,0) + VLOOKUP("2000",B:Z,11,0) + VLOOKUP("3000",B:Z,11,0)</f>
        <v>0</v>
      </c>
      <c r="M49" s="13">
        <f>VLOOKUP("1000",B:Z,12,0) + VLOOKUP("2000",B:Z,12,0) + VLOOKUP("3000",B:Z,12,0)</f>
        <v>0</v>
      </c>
      <c r="N49" s="13">
        <f>VLOOKUP("1000",B:Z,13,0) + VLOOKUP("2000",B:Z,13,0) + VLOOKUP("3000",B:Z,13,0)</f>
        <v>0</v>
      </c>
      <c r="O49" s="13">
        <f>VLOOKUP("1000",B:Z,14,0) + VLOOKUP("2000",B:Z,14,0) + VLOOKUP("3000",B:Z,14,0)</f>
        <v>0</v>
      </c>
    </row>
    <row r="50" spans="1:15" ht="15" customHeight="1"/>
    <row r="51" spans="1:15" ht="39.950000000000003" customHeight="1">
      <c r="A51" s="7" t="s">
        <v>680</v>
      </c>
      <c r="C51" s="24"/>
      <c r="D51" s="24"/>
      <c r="F51" s="24"/>
      <c r="G51" s="24"/>
    </row>
    <row r="52" spans="1:15" ht="20.100000000000001" customHeight="1">
      <c r="C52" s="18" t="s">
        <v>681</v>
      </c>
      <c r="D52" s="18"/>
      <c r="F52" s="18" t="s">
        <v>411</v>
      </c>
      <c r="G52" s="18"/>
    </row>
    <row r="53" spans="1:15" ht="20.100000000000001" customHeight="1"/>
    <row r="54" spans="1:15" ht="20.100000000000001" customHeight="1">
      <c r="A54" s="2" t="s">
        <v>433</v>
      </c>
      <c r="B54" s="2"/>
    </row>
    <row r="55" spans="1:15" ht="39.950000000000003" customHeight="1">
      <c r="A55" s="7" t="s">
        <v>682</v>
      </c>
    </row>
    <row r="56" spans="1:15" ht="39.950000000000003" customHeight="1">
      <c r="A56" s="7" t="s">
        <v>683</v>
      </c>
    </row>
    <row r="57" spans="1:15" ht="20.100000000000001" customHeight="1"/>
    <row r="58" spans="1:15" ht="20.100000000000001" customHeight="1">
      <c r="A58" s="20" t="s">
        <v>60</v>
      </c>
      <c r="B58" s="20"/>
    </row>
    <row r="59" spans="1:15" ht="20.100000000000001" customHeight="1">
      <c r="A59" s="21" t="s">
        <v>62</v>
      </c>
      <c r="B59" s="21"/>
    </row>
    <row r="60" spans="1:15" ht="20.100000000000001" customHeight="1">
      <c r="A60" s="21" t="s">
        <v>64</v>
      </c>
      <c r="B60" s="21"/>
    </row>
    <row r="61" spans="1:15" ht="20.100000000000001" customHeight="1">
      <c r="A61" s="21" t="s">
        <v>66</v>
      </c>
      <c r="B61" s="21"/>
    </row>
    <row r="62" spans="1:15" ht="20.100000000000001" customHeight="1">
      <c r="A62" s="21" t="s">
        <v>68</v>
      </c>
      <c r="B62" s="21"/>
    </row>
    <row r="63" spans="1:15" ht="20.100000000000001" customHeight="1">
      <c r="A63" s="21" t="s">
        <v>69</v>
      </c>
      <c r="B63" s="21"/>
    </row>
    <row r="64" spans="1:15" ht="20.100000000000001" customHeight="1">
      <c r="A64" s="22" t="s">
        <v>71</v>
      </c>
      <c r="B64" s="22"/>
    </row>
  </sheetData>
  <sheetProtection sheet="1" objects="1" scenarios="1"/>
  <mergeCells count="22">
    <mergeCell ref="A63:B63"/>
    <mergeCell ref="A64:B64"/>
    <mergeCell ref="A58:B58"/>
    <mergeCell ref="A59:B59"/>
    <mergeCell ref="A60:B60"/>
    <mergeCell ref="A61:B61"/>
    <mergeCell ref="A62:B62"/>
    <mergeCell ref="C51:D51"/>
    <mergeCell ref="F51:G51"/>
    <mergeCell ref="C52:D52"/>
    <mergeCell ref="F52:G52"/>
    <mergeCell ref="A54:B54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0.5"/>
  <cols>
    <col min="1" max="1" width="66.85546875" customWidth="1"/>
    <col min="2" max="2" width="38.140625" customWidth="1"/>
    <col min="3" max="9" width="24.85546875" customWidth="1"/>
  </cols>
  <sheetData>
    <row r="1" spans="1:9" ht="50.1" customHeight="1">
      <c r="A1" s="1" t="s">
        <v>684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18" t="s">
        <v>282</v>
      </c>
      <c r="B2" s="18"/>
      <c r="C2" s="18"/>
      <c r="D2" s="18"/>
      <c r="E2" s="18"/>
      <c r="F2" s="18"/>
      <c r="G2" s="18"/>
      <c r="H2" s="18"/>
      <c r="I2" s="18"/>
    </row>
    <row r="3" spans="1:9" ht="30" customHeight="1">
      <c r="I3" s="3" t="s">
        <v>2</v>
      </c>
    </row>
    <row r="4" spans="1:9" ht="30" customHeight="1">
      <c r="H4" s="11" t="s">
        <v>3</v>
      </c>
      <c r="I4" s="3" t="s">
        <v>4</v>
      </c>
    </row>
    <row r="5" spans="1:9" ht="30" customHeight="1">
      <c r="H5" s="11" t="s">
        <v>415</v>
      </c>
      <c r="I5" s="3" t="s">
        <v>416</v>
      </c>
    </row>
    <row r="6" spans="1:9" ht="30" customHeight="1">
      <c r="A6" s="7" t="s">
        <v>5</v>
      </c>
      <c r="B6" s="24" t="s">
        <v>6</v>
      </c>
      <c r="C6" s="24"/>
      <c r="D6" s="24"/>
      <c r="E6" s="24"/>
      <c r="F6" s="24"/>
      <c r="G6" s="24"/>
      <c r="H6" s="11" t="s">
        <v>7</v>
      </c>
      <c r="I6" s="3" t="s">
        <v>8</v>
      </c>
    </row>
    <row r="7" spans="1:9" ht="30" customHeight="1">
      <c r="A7" s="7" t="s">
        <v>9</v>
      </c>
      <c r="B7" s="24" t="s">
        <v>10</v>
      </c>
      <c r="C7" s="24"/>
      <c r="D7" s="24"/>
      <c r="E7" s="24"/>
      <c r="F7" s="24"/>
      <c r="G7" s="24"/>
      <c r="H7" s="11" t="s">
        <v>11</v>
      </c>
      <c r="I7" s="3" t="s">
        <v>12</v>
      </c>
    </row>
    <row r="8" spans="1:9" ht="30" customHeight="1">
      <c r="A8" s="7" t="s">
        <v>283</v>
      </c>
      <c r="B8" s="24" t="s">
        <v>284</v>
      </c>
      <c r="C8" s="24"/>
      <c r="D8" s="24"/>
      <c r="E8" s="24"/>
      <c r="F8" s="24"/>
      <c r="G8" s="24"/>
      <c r="H8" s="11" t="s">
        <v>13</v>
      </c>
      <c r="I8" s="3" t="s">
        <v>14</v>
      </c>
    </row>
    <row r="9" spans="1:9" ht="30" customHeight="1">
      <c r="A9" s="7" t="s">
        <v>286</v>
      </c>
      <c r="B9" s="18"/>
      <c r="C9" s="18"/>
      <c r="D9" s="18"/>
      <c r="E9" s="18"/>
      <c r="F9" s="18"/>
      <c r="G9" s="18"/>
      <c r="H9" s="11" t="s">
        <v>15</v>
      </c>
      <c r="I9" s="3" t="s">
        <v>16</v>
      </c>
    </row>
    <row r="10" spans="1:9" ht="30" customHeight="1"/>
    <row r="11" spans="1:9" ht="30" customHeight="1">
      <c r="A11" s="23" t="s">
        <v>436</v>
      </c>
      <c r="B11" s="23" t="s">
        <v>437</v>
      </c>
      <c r="C11" s="23" t="s">
        <v>685</v>
      </c>
      <c r="D11" s="23" t="s">
        <v>441</v>
      </c>
      <c r="E11" s="23"/>
      <c r="F11" s="23" t="s">
        <v>75</v>
      </c>
      <c r="G11" s="23" t="s">
        <v>686</v>
      </c>
      <c r="H11" s="23" t="s">
        <v>687</v>
      </c>
      <c r="I11" s="23" t="s">
        <v>688</v>
      </c>
    </row>
    <row r="12" spans="1:9" ht="30" customHeight="1">
      <c r="A12" s="23"/>
      <c r="B12" s="23"/>
      <c r="C12" s="23"/>
      <c r="D12" s="3" t="s">
        <v>82</v>
      </c>
      <c r="E12" s="3" t="s">
        <v>83</v>
      </c>
      <c r="F12" s="23"/>
      <c r="G12" s="23"/>
      <c r="H12" s="23"/>
      <c r="I12" s="23"/>
    </row>
    <row r="13" spans="1:9" ht="20.100000000000001" customHeight="1">
      <c r="A13" s="3" t="s">
        <v>17</v>
      </c>
      <c r="B13" s="3" t="s">
        <v>19</v>
      </c>
      <c r="C13" s="3" t="s">
        <v>22</v>
      </c>
      <c r="D13" s="3" t="s">
        <v>24</v>
      </c>
      <c r="E13" s="3" t="s">
        <v>27</v>
      </c>
      <c r="F13" s="3" t="s">
        <v>30</v>
      </c>
      <c r="G13" s="3" t="s">
        <v>32</v>
      </c>
      <c r="H13" s="3" t="s">
        <v>35</v>
      </c>
      <c r="I13" s="3" t="s">
        <v>38</v>
      </c>
    </row>
    <row r="14" spans="1:9" ht="15" customHeight="1"/>
    <row r="15" spans="1:9" ht="39.950000000000003" customHeight="1">
      <c r="A15" s="7" t="s">
        <v>409</v>
      </c>
      <c r="B15" s="10"/>
      <c r="D15" s="10"/>
    </row>
    <row r="16" spans="1:9" ht="20.100000000000001" customHeight="1">
      <c r="B16" s="8" t="s">
        <v>410</v>
      </c>
      <c r="D16" s="8" t="s">
        <v>411</v>
      </c>
    </row>
    <row r="17" spans="1:4" ht="39.950000000000003" customHeight="1">
      <c r="A17" s="7" t="s">
        <v>412</v>
      </c>
      <c r="B17" s="10"/>
      <c r="D17" s="10"/>
    </row>
    <row r="18" spans="1:4" ht="20.100000000000001" customHeight="1">
      <c r="B18" s="8" t="s">
        <v>410</v>
      </c>
      <c r="D18" s="8" t="s">
        <v>413</v>
      </c>
    </row>
    <row r="19" spans="1:4" ht="20.100000000000001" customHeight="1">
      <c r="A19" s="2" t="s">
        <v>433</v>
      </c>
      <c r="B19" s="2"/>
    </row>
    <row r="20" spans="1:4" ht="20.100000000000001" customHeight="1"/>
    <row r="21" spans="1:4" ht="20.100000000000001" customHeight="1">
      <c r="A21" s="20" t="s">
        <v>60</v>
      </c>
      <c r="B21" s="20"/>
    </row>
    <row r="22" spans="1:4" ht="20.100000000000001" customHeight="1">
      <c r="A22" s="21" t="s">
        <v>62</v>
      </c>
      <c r="B22" s="21"/>
    </row>
    <row r="23" spans="1:4" ht="20.100000000000001" customHeight="1">
      <c r="A23" s="21" t="s">
        <v>64</v>
      </c>
      <c r="B23" s="21"/>
    </row>
    <row r="24" spans="1:4" ht="20.100000000000001" customHeight="1">
      <c r="A24" s="21" t="s">
        <v>66</v>
      </c>
      <c r="B24" s="21"/>
    </row>
    <row r="25" spans="1:4" ht="20.100000000000001" customHeight="1">
      <c r="A25" s="21" t="s">
        <v>68</v>
      </c>
      <c r="B25" s="21"/>
    </row>
    <row r="26" spans="1:4" ht="20.100000000000001" customHeight="1">
      <c r="A26" s="21" t="s">
        <v>69</v>
      </c>
      <c r="B26" s="21"/>
    </row>
    <row r="27" spans="1:4" ht="20.100000000000001" customHeight="1">
      <c r="A27" s="22" t="s">
        <v>71</v>
      </c>
      <c r="B27" s="22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/>
  </sheetViews>
  <sheetFormatPr defaultRowHeight="10.5"/>
  <cols>
    <col min="1" max="1" width="28.7109375" customWidth="1"/>
    <col min="2" max="11" width="26.7109375" customWidth="1"/>
  </cols>
  <sheetData>
    <row r="1" spans="1:11" ht="50.1" customHeight="1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0.1" customHeight="1">
      <c r="A2" s="1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0.100000000000001" customHeight="1">
      <c r="A3" s="23" t="s">
        <v>74</v>
      </c>
      <c r="B3" s="23" t="s">
        <v>36</v>
      </c>
      <c r="C3" s="23" t="s">
        <v>75</v>
      </c>
      <c r="D3" s="23" t="s">
        <v>106</v>
      </c>
      <c r="E3" s="23"/>
      <c r="F3" s="23"/>
      <c r="G3" s="23" t="s">
        <v>107</v>
      </c>
      <c r="H3" s="23" t="s">
        <v>108</v>
      </c>
      <c r="I3" s="23" t="s">
        <v>109</v>
      </c>
      <c r="J3" s="23"/>
      <c r="K3" s="23"/>
    </row>
    <row r="4" spans="1:11" ht="20.100000000000001" customHeight="1">
      <c r="A4" s="23"/>
      <c r="B4" s="23"/>
      <c r="C4" s="23"/>
      <c r="D4" s="23" t="s">
        <v>80</v>
      </c>
      <c r="E4" s="23"/>
      <c r="F4" s="23" t="s">
        <v>81</v>
      </c>
      <c r="G4" s="23"/>
      <c r="H4" s="23"/>
      <c r="I4" s="23" t="s">
        <v>110</v>
      </c>
      <c r="J4" s="23" t="s">
        <v>111</v>
      </c>
      <c r="K4" s="23" t="s">
        <v>112</v>
      </c>
    </row>
    <row r="5" spans="1:11" ht="20.100000000000001" customHeight="1">
      <c r="A5" s="23"/>
      <c r="B5" s="23"/>
      <c r="C5" s="23"/>
      <c r="D5" s="3" t="s">
        <v>82</v>
      </c>
      <c r="E5" s="3" t="s">
        <v>83</v>
      </c>
      <c r="F5" s="23"/>
      <c r="G5" s="23"/>
      <c r="H5" s="23"/>
      <c r="I5" s="23"/>
      <c r="J5" s="23"/>
      <c r="K5" s="23"/>
    </row>
    <row r="6" spans="1:11" ht="20.100000000000001" customHeight="1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43</v>
      </c>
    </row>
    <row r="7" spans="1:11" ht="20.100000000000001" customHeight="1"/>
    <row r="8" spans="1:11" ht="50.1" customHeight="1">
      <c r="A8" s="1" t="s">
        <v>113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100000000000001" customHeight="1">
      <c r="A9" s="23" t="s">
        <v>114</v>
      </c>
      <c r="B9" s="23" t="s">
        <v>36</v>
      </c>
      <c r="C9" s="23" t="s">
        <v>75</v>
      </c>
      <c r="D9" s="23" t="s">
        <v>115</v>
      </c>
      <c r="E9" s="23"/>
      <c r="F9" s="23"/>
      <c r="G9" s="23" t="s">
        <v>116</v>
      </c>
      <c r="H9" s="23" t="s">
        <v>108</v>
      </c>
      <c r="I9" s="23" t="s">
        <v>109</v>
      </c>
      <c r="J9" s="23"/>
      <c r="K9" s="23"/>
    </row>
    <row r="10" spans="1:11" ht="20.100000000000001" customHeight="1">
      <c r="A10" s="23"/>
      <c r="B10" s="23"/>
      <c r="C10" s="23"/>
      <c r="D10" s="23" t="s">
        <v>80</v>
      </c>
      <c r="E10" s="23"/>
      <c r="F10" s="23" t="s">
        <v>81</v>
      </c>
      <c r="G10" s="23"/>
      <c r="H10" s="23"/>
      <c r="I10" s="23" t="s">
        <v>110</v>
      </c>
      <c r="J10" s="23" t="s">
        <v>111</v>
      </c>
      <c r="K10" s="23" t="s">
        <v>112</v>
      </c>
    </row>
    <row r="11" spans="1:11" ht="20.100000000000001" customHeight="1">
      <c r="A11" s="23"/>
      <c r="B11" s="23"/>
      <c r="C11" s="23"/>
      <c r="D11" s="3" t="s">
        <v>82</v>
      </c>
      <c r="E11" s="3" t="s">
        <v>83</v>
      </c>
      <c r="F11" s="23"/>
      <c r="G11" s="23"/>
      <c r="H11" s="23"/>
      <c r="I11" s="23"/>
      <c r="J11" s="23"/>
      <c r="K11" s="23"/>
    </row>
    <row r="12" spans="1:11" ht="20.100000000000001" customHeight="1">
      <c r="A12" s="3" t="s">
        <v>17</v>
      </c>
      <c r="B12" s="3" t="s">
        <v>19</v>
      </c>
      <c r="C12" s="3" t="s">
        <v>22</v>
      </c>
      <c r="D12" s="3" t="s">
        <v>24</v>
      </c>
      <c r="E12" s="3" t="s">
        <v>27</v>
      </c>
      <c r="F12" s="3" t="s">
        <v>30</v>
      </c>
      <c r="G12" s="3" t="s">
        <v>32</v>
      </c>
      <c r="H12" s="3" t="s">
        <v>35</v>
      </c>
      <c r="I12" s="3" t="s">
        <v>38</v>
      </c>
      <c r="J12" s="3" t="s">
        <v>41</v>
      </c>
      <c r="K12" s="3" t="s">
        <v>43</v>
      </c>
    </row>
    <row r="13" spans="1:11" ht="20.100000000000001" customHeight="1"/>
    <row r="14" spans="1:11" ht="50.1" customHeight="1">
      <c r="A14" s="1" t="s">
        <v>117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20.100000000000001" customHeight="1">
      <c r="A15" s="23" t="s">
        <v>118</v>
      </c>
      <c r="B15" s="23" t="s">
        <v>36</v>
      </c>
      <c r="C15" s="23" t="s">
        <v>75</v>
      </c>
      <c r="D15" s="23" t="s">
        <v>119</v>
      </c>
      <c r="E15" s="23"/>
      <c r="F15" s="23"/>
      <c r="G15" s="23" t="s">
        <v>120</v>
      </c>
      <c r="H15" s="23" t="s">
        <v>108</v>
      </c>
      <c r="I15" s="23" t="s">
        <v>109</v>
      </c>
      <c r="J15" s="23"/>
      <c r="K15" s="23"/>
    </row>
    <row r="16" spans="1:11" ht="20.100000000000001" customHeight="1">
      <c r="A16" s="23"/>
      <c r="B16" s="23"/>
      <c r="C16" s="23"/>
      <c r="D16" s="23" t="s">
        <v>80</v>
      </c>
      <c r="E16" s="23"/>
      <c r="F16" s="23" t="s">
        <v>81</v>
      </c>
      <c r="G16" s="23"/>
      <c r="H16" s="23"/>
      <c r="I16" s="23" t="s">
        <v>110</v>
      </c>
      <c r="J16" s="23" t="s">
        <v>111</v>
      </c>
      <c r="K16" s="23" t="s">
        <v>112</v>
      </c>
    </row>
    <row r="17" spans="1:11" ht="20.100000000000001" customHeight="1">
      <c r="A17" s="23"/>
      <c r="B17" s="23"/>
      <c r="C17" s="23"/>
      <c r="D17" s="3" t="s">
        <v>82</v>
      </c>
      <c r="E17" s="3" t="s">
        <v>83</v>
      </c>
      <c r="F17" s="23"/>
      <c r="G17" s="23"/>
      <c r="H17" s="23"/>
      <c r="I17" s="23"/>
      <c r="J17" s="23"/>
      <c r="K17" s="23"/>
    </row>
    <row r="18" spans="1:11" ht="20.100000000000001" customHeight="1">
      <c r="A18" s="3" t="s">
        <v>17</v>
      </c>
      <c r="B18" s="3" t="s">
        <v>19</v>
      </c>
      <c r="C18" s="3" t="s">
        <v>22</v>
      </c>
      <c r="D18" s="3" t="s">
        <v>24</v>
      </c>
      <c r="E18" s="3" t="s">
        <v>27</v>
      </c>
      <c r="F18" s="3" t="s">
        <v>30</v>
      </c>
      <c r="G18" s="3" t="s">
        <v>32</v>
      </c>
      <c r="H18" s="3" t="s">
        <v>35</v>
      </c>
      <c r="I18" s="3" t="s">
        <v>38</v>
      </c>
      <c r="J18" s="3" t="s">
        <v>41</v>
      </c>
      <c r="K18" s="3" t="s">
        <v>43</v>
      </c>
    </row>
  </sheetData>
  <sheetProtection sheet="1" objects="1" scenarios="1"/>
  <mergeCells count="40"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workbookViewId="0"/>
  </sheetViews>
  <sheetFormatPr defaultRowHeight="10.5"/>
  <cols>
    <col min="1" max="1" width="28.7109375" customWidth="1"/>
    <col min="2" max="13" width="26.7109375" customWidth="1"/>
  </cols>
  <sheetData>
    <row r="1" spans="1:13" ht="50.1" customHeight="1">
      <c r="A1" s="1" t="s">
        <v>121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23" t="s">
        <v>122</v>
      </c>
      <c r="B2" s="23"/>
      <c r="C2" s="23"/>
      <c r="D2" s="23"/>
      <c r="E2" s="23"/>
      <c r="F2" s="23" t="s">
        <v>75</v>
      </c>
      <c r="G2" s="23" t="s">
        <v>123</v>
      </c>
      <c r="H2" s="23" t="s">
        <v>124</v>
      </c>
      <c r="I2" s="23" t="s">
        <v>125</v>
      </c>
      <c r="J2" s="23" t="s">
        <v>126</v>
      </c>
      <c r="K2" s="23" t="s">
        <v>127</v>
      </c>
      <c r="L2" s="23"/>
      <c r="M2" s="23" t="s">
        <v>128</v>
      </c>
    </row>
    <row r="3" spans="1:13" ht="20.100000000000001" customHeight="1">
      <c r="A3" s="3" t="s">
        <v>82</v>
      </c>
      <c r="B3" s="3" t="s">
        <v>7</v>
      </c>
      <c r="C3" s="3" t="s">
        <v>129</v>
      </c>
      <c r="D3" s="3" t="s">
        <v>130</v>
      </c>
      <c r="E3" s="3" t="s">
        <v>131</v>
      </c>
      <c r="F3" s="23"/>
      <c r="G3" s="23"/>
      <c r="H3" s="23"/>
      <c r="I3" s="23"/>
      <c r="J3" s="23"/>
      <c r="K3" s="3" t="s">
        <v>132</v>
      </c>
      <c r="L3" s="3" t="s">
        <v>133</v>
      </c>
      <c r="M3" s="23"/>
    </row>
    <row r="4" spans="1:13" ht="20.100000000000001" customHeight="1">
      <c r="A4" s="3" t="s">
        <v>17</v>
      </c>
      <c r="B4" s="3" t="s">
        <v>19</v>
      </c>
      <c r="C4" s="3" t="s">
        <v>22</v>
      </c>
      <c r="D4" s="3" t="s">
        <v>24</v>
      </c>
      <c r="E4" s="3" t="s">
        <v>27</v>
      </c>
      <c r="F4" s="3" t="s">
        <v>30</v>
      </c>
      <c r="G4" s="3" t="s">
        <v>32</v>
      </c>
      <c r="H4" s="3" t="s">
        <v>35</v>
      </c>
      <c r="I4" s="3" t="s">
        <v>38</v>
      </c>
      <c r="J4" s="3" t="s">
        <v>41</v>
      </c>
      <c r="K4" s="3" t="s">
        <v>43</v>
      </c>
      <c r="L4" s="3" t="s">
        <v>45</v>
      </c>
      <c r="M4" s="3" t="s">
        <v>47</v>
      </c>
    </row>
  </sheetData>
  <sheetProtection sheet="1" objects="1" scenarios="1"/>
  <mergeCells count="9"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/>
  </sheetViews>
  <sheetFormatPr defaultRowHeight="10.5"/>
  <cols>
    <col min="1" max="1" width="57.28515625" customWidth="1"/>
    <col min="2" max="17" width="19.140625" customWidth="1"/>
  </cols>
  <sheetData>
    <row r="1" spans="1:17" ht="50.1" customHeight="1">
      <c r="A1" s="1" t="s">
        <v>134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9.950000000000003" customHeight="1">
      <c r="A2" s="23" t="s">
        <v>135</v>
      </c>
      <c r="B2" s="23" t="s">
        <v>75</v>
      </c>
      <c r="C2" s="23" t="s">
        <v>136</v>
      </c>
      <c r="D2" s="23"/>
      <c r="E2" s="23" t="s">
        <v>137</v>
      </c>
      <c r="F2" s="23"/>
      <c r="G2" s="23"/>
      <c r="H2" s="23" t="s">
        <v>138</v>
      </c>
      <c r="I2" s="23"/>
      <c r="J2" s="23"/>
      <c r="K2" s="23"/>
      <c r="L2" s="23"/>
      <c r="M2" s="23"/>
      <c r="N2" s="23" t="s">
        <v>139</v>
      </c>
      <c r="O2" s="23"/>
      <c r="P2" s="23" t="s">
        <v>140</v>
      </c>
      <c r="Q2" s="23" t="s">
        <v>141</v>
      </c>
    </row>
    <row r="3" spans="1:17" ht="30" customHeight="1">
      <c r="A3" s="23"/>
      <c r="B3" s="23"/>
      <c r="C3" s="23" t="s">
        <v>81</v>
      </c>
      <c r="D3" s="23" t="s">
        <v>142</v>
      </c>
      <c r="E3" s="23" t="s">
        <v>143</v>
      </c>
      <c r="F3" s="23"/>
      <c r="G3" s="23" t="s">
        <v>144</v>
      </c>
      <c r="H3" s="23" t="s">
        <v>81</v>
      </c>
      <c r="I3" s="23" t="s">
        <v>142</v>
      </c>
      <c r="J3" s="23" t="s">
        <v>145</v>
      </c>
      <c r="K3" s="23"/>
      <c r="L3" s="23"/>
      <c r="M3" s="23"/>
      <c r="N3" s="23" t="s">
        <v>146</v>
      </c>
      <c r="O3" s="23" t="s">
        <v>147</v>
      </c>
      <c r="P3" s="23"/>
      <c r="Q3" s="23"/>
    </row>
    <row r="4" spans="1:17" ht="30" customHeight="1">
      <c r="A4" s="23"/>
      <c r="B4" s="23"/>
      <c r="C4" s="23"/>
      <c r="D4" s="23"/>
      <c r="E4" s="3" t="s">
        <v>148</v>
      </c>
      <c r="F4" s="3" t="s">
        <v>147</v>
      </c>
      <c r="G4" s="23"/>
      <c r="H4" s="23"/>
      <c r="I4" s="23"/>
      <c r="J4" s="3" t="s">
        <v>149</v>
      </c>
      <c r="K4" s="3" t="s">
        <v>150</v>
      </c>
      <c r="L4" s="3" t="s">
        <v>151</v>
      </c>
      <c r="M4" s="3" t="s">
        <v>152</v>
      </c>
      <c r="N4" s="23"/>
      <c r="O4" s="23"/>
      <c r="P4" s="23"/>
      <c r="Q4" s="23"/>
    </row>
    <row r="5" spans="1:17" ht="20.100000000000001" customHeight="1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53</v>
      </c>
      <c r="P5" s="3" t="s">
        <v>56</v>
      </c>
      <c r="Q5" s="3" t="s">
        <v>57</v>
      </c>
    </row>
    <row r="6" spans="1:17" ht="30" customHeight="1">
      <c r="A6" s="4" t="s">
        <v>153</v>
      </c>
      <c r="B6" s="3" t="s">
        <v>85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6"/>
      <c r="Q6" s="6"/>
    </row>
    <row r="7" spans="1:17" ht="30" customHeight="1">
      <c r="A7" s="4" t="s">
        <v>154</v>
      </c>
      <c r="B7" s="3" t="s">
        <v>93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6"/>
      <c r="Q7" s="6"/>
    </row>
    <row r="8" spans="1:17" ht="30" customHeight="1">
      <c r="A8" s="4" t="s">
        <v>155</v>
      </c>
      <c r="B8" s="3" t="s">
        <v>156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6"/>
      <c r="Q8" s="6"/>
    </row>
    <row r="9" spans="1:17" ht="30" customHeight="1">
      <c r="A9" s="4" t="s">
        <v>157</v>
      </c>
      <c r="B9" s="3" t="s">
        <v>158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6"/>
      <c r="Q9" s="6"/>
    </row>
    <row r="10" spans="1:17" ht="30" customHeight="1">
      <c r="A10" s="4" t="s">
        <v>159</v>
      </c>
      <c r="B10" s="3" t="s">
        <v>160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/>
      <c r="Q10" s="6"/>
    </row>
    <row r="11" spans="1:17" ht="30" customHeight="1">
      <c r="A11" s="4" t="s">
        <v>161</v>
      </c>
      <c r="B11" s="3" t="s">
        <v>162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6"/>
      <c r="Q11" s="6"/>
    </row>
    <row r="12" spans="1:17" ht="30" customHeight="1">
      <c r="A12" s="4" t="s">
        <v>163</v>
      </c>
      <c r="B12" s="3" t="s">
        <v>164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/>
      <c r="Q12" s="6"/>
    </row>
    <row r="13" spans="1:17" ht="30" customHeight="1">
      <c r="A13" s="4" t="s">
        <v>165</v>
      </c>
      <c r="B13" s="3" t="s">
        <v>166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"/>
      <c r="Q13" s="6"/>
    </row>
    <row r="14" spans="1:17" ht="30" customHeight="1">
      <c r="A14" s="4" t="s">
        <v>167</v>
      </c>
      <c r="B14" s="3" t="s">
        <v>168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/>
      <c r="Q14" s="6"/>
    </row>
    <row r="15" spans="1:17" ht="30" customHeight="1">
      <c r="A15" s="4" t="s">
        <v>169</v>
      </c>
      <c r="B15" s="3" t="s">
        <v>170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>
      <c r="A16" s="4" t="s">
        <v>171</v>
      </c>
      <c r="B16" s="3" t="s">
        <v>172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>
      <c r="A17" s="4" t="s">
        <v>173</v>
      </c>
      <c r="B17" s="3" t="s">
        <v>174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>
      <c r="A18" s="4" t="s">
        <v>175</v>
      </c>
      <c r="B18" s="3" t="s">
        <v>176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>
      <c r="A19" s="4" t="s">
        <v>177</v>
      </c>
      <c r="B19" s="3" t="s">
        <v>178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20.100000000000001" customHeight="1">
      <c r="A20" s="12" t="s">
        <v>101</v>
      </c>
      <c r="B20" s="15" t="s">
        <v>102</v>
      </c>
      <c r="C20" s="13">
        <v>0</v>
      </c>
      <c r="D20" s="15" t="s">
        <v>179</v>
      </c>
      <c r="E20" s="13">
        <v>0</v>
      </c>
      <c r="F20" s="13">
        <v>0</v>
      </c>
      <c r="G20" s="13">
        <v>0</v>
      </c>
      <c r="H20" s="13">
        <v>0</v>
      </c>
      <c r="I20" s="15" t="s">
        <v>179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5" t="s">
        <v>179</v>
      </c>
      <c r="Q20" s="15" t="s">
        <v>179</v>
      </c>
    </row>
  </sheetData>
  <sheetProtection sheet="1" objects="1" scenarios="1"/>
  <mergeCells count="18">
    <mergeCell ref="N3:N4"/>
    <mergeCell ref="O3:O4"/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/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9.950000000000003" customHeight="1">
      <c r="A2" s="23" t="s">
        <v>135</v>
      </c>
      <c r="B2" s="23" t="s">
        <v>75</v>
      </c>
      <c r="C2" s="23" t="s">
        <v>181</v>
      </c>
      <c r="D2" s="23"/>
      <c r="E2" s="23" t="s">
        <v>182</v>
      </c>
      <c r="F2" s="23"/>
      <c r="G2" s="23"/>
      <c r="H2" s="23" t="s">
        <v>183</v>
      </c>
      <c r="I2" s="23"/>
      <c r="J2" s="23"/>
      <c r="K2" s="23"/>
      <c r="L2" s="23" t="s">
        <v>184</v>
      </c>
      <c r="M2" s="23"/>
      <c r="N2" s="23" t="s">
        <v>185</v>
      </c>
      <c r="O2" s="23"/>
    </row>
    <row r="3" spans="1:15" ht="30" customHeight="1">
      <c r="A3" s="23"/>
      <c r="B3" s="23"/>
      <c r="C3" s="23" t="s">
        <v>81</v>
      </c>
      <c r="D3" s="23" t="s">
        <v>186</v>
      </c>
      <c r="E3" s="23" t="s">
        <v>81</v>
      </c>
      <c r="F3" s="23" t="s">
        <v>187</v>
      </c>
      <c r="G3" s="23"/>
      <c r="H3" s="23" t="s">
        <v>81</v>
      </c>
      <c r="I3" s="23" t="s">
        <v>188</v>
      </c>
      <c r="J3" s="23"/>
      <c r="K3" s="23" t="s">
        <v>189</v>
      </c>
      <c r="L3" s="23" t="s">
        <v>81</v>
      </c>
      <c r="M3" s="23" t="s">
        <v>190</v>
      </c>
      <c r="N3" s="23" t="s">
        <v>81</v>
      </c>
      <c r="O3" s="23" t="s">
        <v>186</v>
      </c>
    </row>
    <row r="4" spans="1:15" ht="30" customHeight="1">
      <c r="A4" s="23"/>
      <c r="B4" s="23"/>
      <c r="C4" s="23"/>
      <c r="D4" s="23"/>
      <c r="E4" s="23"/>
      <c r="F4" s="3" t="s">
        <v>191</v>
      </c>
      <c r="G4" s="3" t="s">
        <v>192</v>
      </c>
      <c r="H4" s="23"/>
      <c r="I4" s="3" t="s">
        <v>81</v>
      </c>
      <c r="J4" s="3" t="s">
        <v>193</v>
      </c>
      <c r="K4" s="23"/>
      <c r="L4" s="23"/>
      <c r="M4" s="23"/>
      <c r="N4" s="23"/>
      <c r="O4" s="23"/>
    </row>
    <row r="5" spans="1:15" ht="20.100000000000001" customHeight="1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43</v>
      </c>
      <c r="L5" s="3" t="s">
        <v>45</v>
      </c>
      <c r="M5" s="3" t="s">
        <v>47</v>
      </c>
      <c r="N5" s="3" t="s">
        <v>50</v>
      </c>
      <c r="O5" s="3" t="s">
        <v>53</v>
      </c>
    </row>
    <row r="6" spans="1:15" ht="20.100000000000001" customHeight="1">
      <c r="A6" s="14" t="s">
        <v>194</v>
      </c>
      <c r="B6" s="3" t="s">
        <v>195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</row>
    <row r="7" spans="1:15" ht="20.100000000000001" customHeight="1">
      <c r="A7" s="4" t="s">
        <v>196</v>
      </c>
      <c r="B7" s="3" t="s">
        <v>197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1:15" ht="20.100000000000001" customHeight="1">
      <c r="A8" s="4" t="s">
        <v>198</v>
      </c>
      <c r="B8" s="3" t="s">
        <v>199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20.100000000000001" customHeight="1">
      <c r="A9" s="4" t="s">
        <v>200</v>
      </c>
      <c r="B9" s="3" t="s">
        <v>201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20.100000000000001" customHeight="1">
      <c r="A10" s="4" t="s">
        <v>202</v>
      </c>
      <c r="B10" s="3" t="s">
        <v>203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1:15" ht="20.100000000000001" customHeight="1">
      <c r="A11" s="14" t="s">
        <v>204</v>
      </c>
      <c r="B11" s="3" t="s">
        <v>205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20.100000000000001" customHeight="1">
      <c r="A12" s="4" t="s">
        <v>206</v>
      </c>
      <c r="B12" s="3" t="s">
        <v>207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20.100000000000001" customHeight="1">
      <c r="A13" s="4" t="s">
        <v>198</v>
      </c>
      <c r="B13" s="3" t="s">
        <v>208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20.100000000000001" customHeight="1">
      <c r="A14" s="4" t="s">
        <v>209</v>
      </c>
      <c r="B14" s="3" t="s">
        <v>210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20.100000000000001" customHeight="1">
      <c r="A15" s="4" t="s">
        <v>211</v>
      </c>
      <c r="B15" s="3" t="s">
        <v>212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>
      <c r="A16" s="14" t="s">
        <v>213</v>
      </c>
      <c r="B16" s="3" t="s">
        <v>214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>
      <c r="A17" s="4" t="s">
        <v>215</v>
      </c>
      <c r="B17" s="3" t="s">
        <v>216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>
      <c r="A18" s="4" t="s">
        <v>217</v>
      </c>
      <c r="B18" s="3" t="s">
        <v>218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>
      <c r="A19" s="12" t="s">
        <v>101</v>
      </c>
      <c r="B19" s="15" t="s">
        <v>102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</row>
  </sheetData>
  <sheetProtection sheet="1" objects="1" scenarios="1"/>
  <mergeCells count="19">
    <mergeCell ref="M3:M4"/>
    <mergeCell ref="N3:N4"/>
    <mergeCell ref="O3:O4"/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>
      <c r="A2" s="1" t="s">
        <v>220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>
      <c r="A3" s="23" t="s">
        <v>221</v>
      </c>
      <c r="B3" s="23" t="s">
        <v>75</v>
      </c>
      <c r="C3" s="23" t="s">
        <v>222</v>
      </c>
      <c r="D3" s="23"/>
      <c r="E3" s="23"/>
      <c r="F3" s="23"/>
      <c r="G3" s="23" t="s">
        <v>223</v>
      </c>
      <c r="H3" s="23"/>
      <c r="I3" s="23"/>
      <c r="J3" s="23"/>
      <c r="K3" s="23"/>
      <c r="L3" s="23" t="s">
        <v>224</v>
      </c>
      <c r="M3" s="23"/>
      <c r="N3" s="23" t="s">
        <v>225</v>
      </c>
      <c r="O3" s="23"/>
      <c r="P3" s="23"/>
      <c r="Q3" s="23"/>
    </row>
    <row r="4" spans="1:17" ht="30" customHeight="1">
      <c r="A4" s="23"/>
      <c r="B4" s="23"/>
      <c r="C4" s="23" t="s">
        <v>226</v>
      </c>
      <c r="D4" s="23"/>
      <c r="E4" s="23" t="s">
        <v>187</v>
      </c>
      <c r="F4" s="23"/>
      <c r="G4" s="23" t="s">
        <v>81</v>
      </c>
      <c r="H4" s="23" t="s">
        <v>187</v>
      </c>
      <c r="I4" s="23"/>
      <c r="J4" s="23"/>
      <c r="K4" s="23"/>
      <c r="L4" s="23" t="s">
        <v>187</v>
      </c>
      <c r="M4" s="23"/>
      <c r="N4" s="23" t="s">
        <v>226</v>
      </c>
      <c r="O4" s="23"/>
      <c r="P4" s="23" t="s">
        <v>187</v>
      </c>
      <c r="Q4" s="23"/>
    </row>
    <row r="5" spans="1:17" ht="30" customHeight="1">
      <c r="A5" s="23"/>
      <c r="B5" s="23"/>
      <c r="C5" s="23" t="s">
        <v>81</v>
      </c>
      <c r="D5" s="3" t="s">
        <v>227</v>
      </c>
      <c r="E5" s="23" t="s">
        <v>228</v>
      </c>
      <c r="F5" s="23" t="s">
        <v>229</v>
      </c>
      <c r="G5" s="23"/>
      <c r="H5" s="23" t="s">
        <v>230</v>
      </c>
      <c r="I5" s="23"/>
      <c r="J5" s="23" t="s">
        <v>231</v>
      </c>
      <c r="K5" s="23" t="s">
        <v>232</v>
      </c>
      <c r="L5" s="23" t="s">
        <v>233</v>
      </c>
      <c r="M5" s="23" t="s">
        <v>234</v>
      </c>
      <c r="N5" s="23" t="s">
        <v>81</v>
      </c>
      <c r="O5" s="23" t="s">
        <v>235</v>
      </c>
      <c r="P5" s="23" t="s">
        <v>228</v>
      </c>
      <c r="Q5" s="23" t="s">
        <v>229</v>
      </c>
    </row>
    <row r="6" spans="1:17" ht="30" customHeight="1">
      <c r="A6" s="23"/>
      <c r="B6" s="23"/>
      <c r="C6" s="23"/>
      <c r="D6" s="23" t="s">
        <v>236</v>
      </c>
      <c r="E6" s="23"/>
      <c r="F6" s="23"/>
      <c r="G6" s="23"/>
      <c r="H6" s="23" t="s">
        <v>81</v>
      </c>
      <c r="I6" s="23" t="s">
        <v>235</v>
      </c>
      <c r="J6" s="23"/>
      <c r="K6" s="23"/>
      <c r="L6" s="23"/>
      <c r="M6" s="23"/>
      <c r="N6" s="23"/>
      <c r="O6" s="23"/>
      <c r="P6" s="23"/>
      <c r="Q6" s="23"/>
    </row>
    <row r="7" spans="1:17" ht="30" customHeight="1">
      <c r="A7" s="23"/>
      <c r="B7" s="23"/>
      <c r="C7" s="23"/>
      <c r="D7" s="23"/>
      <c r="E7" s="23"/>
      <c r="F7" s="23"/>
      <c r="G7" s="23"/>
      <c r="H7" s="23"/>
      <c r="I7" s="23" t="s">
        <v>236</v>
      </c>
      <c r="J7" s="23"/>
      <c r="K7" s="23"/>
      <c r="L7" s="23"/>
      <c r="M7" s="23"/>
      <c r="N7" s="23"/>
      <c r="O7" s="23"/>
      <c r="P7" s="23"/>
      <c r="Q7" s="23"/>
    </row>
    <row r="8" spans="1:17" ht="20.100000000000001" customHeight="1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43</v>
      </c>
      <c r="L8" s="3" t="s">
        <v>45</v>
      </c>
      <c r="M8" s="3" t="s">
        <v>47</v>
      </c>
      <c r="N8" s="3" t="s">
        <v>50</v>
      </c>
      <c r="O8" s="3" t="s">
        <v>53</v>
      </c>
      <c r="P8" s="3" t="s">
        <v>56</v>
      </c>
      <c r="Q8" s="3" t="s">
        <v>57</v>
      </c>
    </row>
    <row r="9" spans="1:17" ht="20.100000000000001" customHeight="1">
      <c r="A9" s="14" t="s">
        <v>237</v>
      </c>
      <c r="B9" s="3" t="s">
        <v>85</v>
      </c>
      <c r="C9" s="13">
        <v>82.4</v>
      </c>
      <c r="D9" s="13">
        <v>82.4</v>
      </c>
      <c r="E9" s="13">
        <v>82.4</v>
      </c>
      <c r="F9" s="13"/>
      <c r="G9" s="13">
        <v>47.5</v>
      </c>
      <c r="H9" s="13">
        <v>46.2</v>
      </c>
      <c r="I9" s="13">
        <v>46.2</v>
      </c>
      <c r="J9" s="13"/>
      <c r="K9" s="13">
        <v>1.3</v>
      </c>
      <c r="L9" s="13"/>
      <c r="M9" s="13"/>
      <c r="N9" s="13">
        <v>73.2</v>
      </c>
      <c r="O9" s="13">
        <v>73.2</v>
      </c>
      <c r="P9" s="13">
        <v>72.2</v>
      </c>
      <c r="Q9" s="13">
        <v>1</v>
      </c>
    </row>
    <row r="10" spans="1:17" ht="20.100000000000001" customHeight="1">
      <c r="A10" s="4" t="s">
        <v>238</v>
      </c>
      <c r="B10" s="3" t="s">
        <v>239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4.95" customHeight="1">
      <c r="A11" s="4" t="s">
        <v>240</v>
      </c>
      <c r="B11" s="3"/>
      <c r="C11" s="5">
        <v>65.8</v>
      </c>
      <c r="D11" s="5">
        <v>65.8</v>
      </c>
      <c r="E11" s="5">
        <v>65.8</v>
      </c>
      <c r="F11" s="5"/>
      <c r="G11" s="5">
        <v>35</v>
      </c>
      <c r="H11" s="5">
        <v>33.700000000000003</v>
      </c>
      <c r="I11" s="5">
        <v>33.700000000000003</v>
      </c>
      <c r="J11" s="5"/>
      <c r="K11" s="5">
        <v>1.3</v>
      </c>
      <c r="L11" s="5"/>
      <c r="M11" s="5"/>
      <c r="N11" s="5">
        <v>56.2</v>
      </c>
      <c r="O11" s="5">
        <v>56.2</v>
      </c>
      <c r="P11" s="5">
        <v>56.2</v>
      </c>
      <c r="Q11" s="5"/>
    </row>
    <row r="12" spans="1:17" ht="24.95" customHeight="1">
      <c r="A12" s="4" t="s">
        <v>241</v>
      </c>
      <c r="B12" s="3"/>
      <c r="C12" s="5">
        <v>16.600000000000001</v>
      </c>
      <c r="D12" s="5">
        <v>16.600000000000001</v>
      </c>
      <c r="E12" s="5">
        <v>16.600000000000001</v>
      </c>
      <c r="F12" s="5"/>
      <c r="G12" s="5">
        <v>12.5</v>
      </c>
      <c r="H12" s="5">
        <v>12.5</v>
      </c>
      <c r="I12" s="5">
        <v>12.5</v>
      </c>
      <c r="J12" s="5"/>
      <c r="K12" s="5">
        <v>0</v>
      </c>
      <c r="L12" s="5"/>
      <c r="M12" s="5"/>
      <c r="N12" s="5">
        <v>17</v>
      </c>
      <c r="O12" s="5">
        <v>17</v>
      </c>
      <c r="P12" s="5">
        <v>16</v>
      </c>
      <c r="Q12" s="5">
        <v>1</v>
      </c>
    </row>
    <row r="13" spans="1:17" ht="20.100000000000001" customHeight="1">
      <c r="A13" s="14" t="s">
        <v>242</v>
      </c>
      <c r="B13" s="3" t="s">
        <v>93</v>
      </c>
      <c r="C13" s="13">
        <v>18.600000000000001</v>
      </c>
      <c r="D13" s="13">
        <v>18.600000000000001</v>
      </c>
      <c r="E13" s="13">
        <v>18.600000000000001</v>
      </c>
      <c r="F13" s="13">
        <v>0</v>
      </c>
      <c r="G13" s="13">
        <v>13.5</v>
      </c>
      <c r="H13" s="13">
        <v>10.3</v>
      </c>
      <c r="I13" s="13"/>
      <c r="J13" s="13"/>
      <c r="K13" s="13">
        <v>3.2</v>
      </c>
      <c r="L13" s="13"/>
      <c r="M13" s="13"/>
      <c r="N13" s="13">
        <v>21.5</v>
      </c>
      <c r="O13" s="13">
        <v>21.5</v>
      </c>
      <c r="P13" s="13">
        <v>21.5</v>
      </c>
      <c r="Q13" s="13">
        <v>0</v>
      </c>
    </row>
    <row r="14" spans="1:17" ht="20.100000000000001" customHeight="1">
      <c r="A14" s="4" t="s">
        <v>238</v>
      </c>
      <c r="B14" s="3" t="s">
        <v>243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4.95" customHeight="1">
      <c r="A15" s="4" t="s">
        <v>244</v>
      </c>
      <c r="B15" s="3"/>
      <c r="C15" s="5">
        <v>18.600000000000001</v>
      </c>
      <c r="D15" s="5">
        <v>18.600000000000001</v>
      </c>
      <c r="E15" s="5">
        <v>18.600000000000001</v>
      </c>
      <c r="F15" s="5">
        <v>0</v>
      </c>
      <c r="G15" s="5">
        <v>13.5</v>
      </c>
      <c r="H15" s="5">
        <v>10.3</v>
      </c>
      <c r="I15" s="5"/>
      <c r="J15" s="5"/>
      <c r="K15" s="5">
        <v>3.2</v>
      </c>
      <c r="L15" s="5"/>
      <c r="M15" s="5"/>
      <c r="N15" s="5">
        <v>21.5</v>
      </c>
      <c r="O15" s="5">
        <v>21.5</v>
      </c>
      <c r="P15" s="5">
        <v>21.5</v>
      </c>
      <c r="Q15" s="5">
        <v>0</v>
      </c>
    </row>
    <row r="16" spans="1:17" ht="20.100000000000001" customHeight="1">
      <c r="A16" s="14" t="s">
        <v>245</v>
      </c>
      <c r="B16" s="3" t="s">
        <v>156</v>
      </c>
      <c r="C16" s="13">
        <v>5</v>
      </c>
      <c r="D16" s="13">
        <v>5</v>
      </c>
      <c r="E16" s="13">
        <v>5</v>
      </c>
      <c r="F16" s="13"/>
      <c r="G16" s="13">
        <v>5.7</v>
      </c>
      <c r="H16" s="13">
        <v>5.7</v>
      </c>
      <c r="I16" s="13">
        <v>5.7</v>
      </c>
      <c r="J16" s="13"/>
      <c r="K16" s="13"/>
      <c r="L16" s="13"/>
      <c r="M16" s="13"/>
      <c r="N16" s="13">
        <v>6</v>
      </c>
      <c r="O16" s="13">
        <v>6</v>
      </c>
      <c r="P16" s="13">
        <v>6</v>
      </c>
      <c r="Q16" s="13"/>
    </row>
    <row r="17" spans="1:17" ht="20.100000000000001" customHeight="1">
      <c r="A17" s="4" t="s">
        <v>238</v>
      </c>
      <c r="B17" s="3" t="s">
        <v>158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4.95" customHeight="1">
      <c r="A18" s="4" t="s">
        <v>246</v>
      </c>
      <c r="B18" s="3"/>
      <c r="C18" s="5">
        <v>1</v>
      </c>
      <c r="D18" s="5">
        <v>1</v>
      </c>
      <c r="E18" s="5">
        <v>1</v>
      </c>
      <c r="F18" s="5"/>
      <c r="G18" s="5">
        <v>1</v>
      </c>
      <c r="H18" s="5">
        <v>1</v>
      </c>
      <c r="I18" s="5">
        <v>1</v>
      </c>
      <c r="J18" s="5"/>
      <c r="K18" s="5"/>
      <c r="L18" s="5"/>
      <c r="M18" s="5"/>
      <c r="N18" s="5">
        <v>1</v>
      </c>
      <c r="O18" s="5">
        <v>1</v>
      </c>
      <c r="P18" s="5">
        <v>1</v>
      </c>
      <c r="Q18" s="5"/>
    </row>
    <row r="19" spans="1:17" ht="24.95" customHeight="1">
      <c r="A19" s="4" t="s">
        <v>247</v>
      </c>
      <c r="B19" s="3"/>
      <c r="C19" s="5">
        <v>4</v>
      </c>
      <c r="D19" s="5">
        <v>4</v>
      </c>
      <c r="E19" s="5">
        <v>4</v>
      </c>
      <c r="F19" s="5"/>
      <c r="G19" s="5">
        <v>4.7</v>
      </c>
      <c r="H19" s="5">
        <v>4.7</v>
      </c>
      <c r="I19" s="5">
        <v>4.7</v>
      </c>
      <c r="J19" s="5"/>
      <c r="K19" s="5"/>
      <c r="L19" s="5"/>
      <c r="M19" s="5"/>
      <c r="N19" s="5">
        <v>5</v>
      </c>
      <c r="O19" s="5">
        <v>5</v>
      </c>
      <c r="P19" s="5">
        <v>5</v>
      </c>
      <c r="Q19" s="5"/>
    </row>
    <row r="20" spans="1:17" ht="20.100000000000001" customHeight="1">
      <c r="A20" s="12" t="s">
        <v>101</v>
      </c>
      <c r="B20" s="15" t="s">
        <v>102</v>
      </c>
      <c r="C20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106</v>
      </c>
      <c r="D20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106</v>
      </c>
      <c r="E20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106</v>
      </c>
      <c r="F20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20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66.7</v>
      </c>
      <c r="H20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62.2</v>
      </c>
      <c r="I20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51.900000000000006</v>
      </c>
      <c r="J20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20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4.5</v>
      </c>
      <c r="L20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20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20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100.7</v>
      </c>
      <c r="O20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100.7</v>
      </c>
      <c r="P20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99.7</v>
      </c>
      <c r="Q20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1</v>
      </c>
    </row>
  </sheetData>
  <sheetProtection sheet="1" objects="1" scenarios="1"/>
  <mergeCells count="30">
    <mergeCell ref="Q5:Q7"/>
    <mergeCell ref="D6:D7"/>
    <mergeCell ref="H6:H7"/>
    <mergeCell ref="I6:I7"/>
    <mergeCell ref="L5:L7"/>
    <mergeCell ref="M5:M7"/>
    <mergeCell ref="N5:N7"/>
    <mergeCell ref="O5:O7"/>
    <mergeCell ref="P5:P7"/>
    <mergeCell ref="E5:E7"/>
    <mergeCell ref="F5:F7"/>
    <mergeCell ref="H5:I5"/>
    <mergeCell ref="J5:J7"/>
    <mergeCell ref="K5:K7"/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/>
  </sheetViews>
  <sheetFormatPr defaultRowHeight="10.5"/>
  <cols>
    <col min="1" max="1" width="66.85546875" customWidth="1"/>
    <col min="2" max="16" width="24.85546875" customWidth="1"/>
  </cols>
  <sheetData>
    <row r="1" spans="1:16" ht="50.1" customHeight="1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>
      <c r="A2" s="23" t="s">
        <v>249</v>
      </c>
      <c r="B2" s="23" t="s">
        <v>75</v>
      </c>
      <c r="C2" s="23" t="s">
        <v>250</v>
      </c>
      <c r="D2" s="23"/>
      <c r="E2" s="23"/>
      <c r="F2" s="23"/>
      <c r="G2" s="23"/>
      <c r="H2" s="23"/>
      <c r="I2" s="23" t="s">
        <v>251</v>
      </c>
      <c r="J2" s="23"/>
      <c r="K2" s="23" t="s">
        <v>252</v>
      </c>
      <c r="L2" s="23"/>
      <c r="M2" s="23"/>
      <c r="N2" s="23"/>
      <c r="O2" s="23"/>
      <c r="P2" s="23"/>
    </row>
    <row r="3" spans="1:16" ht="30" customHeight="1">
      <c r="A3" s="23"/>
      <c r="B3" s="23"/>
      <c r="C3" s="23" t="s">
        <v>81</v>
      </c>
      <c r="D3" s="23" t="s">
        <v>187</v>
      </c>
      <c r="E3" s="23"/>
      <c r="F3" s="23"/>
      <c r="G3" s="23"/>
      <c r="H3" s="23"/>
      <c r="I3" s="23" t="s">
        <v>187</v>
      </c>
      <c r="J3" s="23"/>
      <c r="K3" s="23" t="s">
        <v>187</v>
      </c>
      <c r="L3" s="23"/>
      <c r="M3" s="23"/>
      <c r="N3" s="23"/>
      <c r="O3" s="23"/>
      <c r="P3" s="23"/>
    </row>
    <row r="4" spans="1:16" ht="30" customHeight="1">
      <c r="A4" s="23"/>
      <c r="B4" s="23"/>
      <c r="C4" s="23"/>
      <c r="D4" s="23" t="s">
        <v>230</v>
      </c>
      <c r="E4" s="23"/>
      <c r="F4" s="23"/>
      <c r="G4" s="23" t="s">
        <v>253</v>
      </c>
      <c r="H4" s="23" t="s">
        <v>232</v>
      </c>
      <c r="I4" s="23" t="s">
        <v>254</v>
      </c>
      <c r="J4" s="23" t="s">
        <v>255</v>
      </c>
      <c r="K4" s="23" t="s">
        <v>230</v>
      </c>
      <c r="L4" s="23"/>
      <c r="M4" s="23"/>
      <c r="N4" s="23"/>
      <c r="O4" s="23"/>
      <c r="P4" s="23"/>
    </row>
    <row r="5" spans="1:16" ht="30" customHeight="1">
      <c r="A5" s="23"/>
      <c r="B5" s="23"/>
      <c r="C5" s="23"/>
      <c r="D5" s="23" t="s">
        <v>81</v>
      </c>
      <c r="E5" s="23" t="s">
        <v>256</v>
      </c>
      <c r="F5" s="23"/>
      <c r="G5" s="23"/>
      <c r="H5" s="23"/>
      <c r="I5" s="23"/>
      <c r="J5" s="23"/>
      <c r="K5" s="23" t="s">
        <v>257</v>
      </c>
      <c r="L5" s="23" t="s">
        <v>258</v>
      </c>
      <c r="M5" s="23" t="s">
        <v>259</v>
      </c>
      <c r="N5" s="23"/>
      <c r="O5" s="23" t="s">
        <v>260</v>
      </c>
      <c r="P5" s="23" t="s">
        <v>261</v>
      </c>
    </row>
    <row r="6" spans="1:16" ht="30" customHeight="1">
      <c r="A6" s="23"/>
      <c r="B6" s="23"/>
      <c r="C6" s="23"/>
      <c r="D6" s="23"/>
      <c r="E6" s="23" t="s">
        <v>262</v>
      </c>
      <c r="F6" s="23" t="s">
        <v>263</v>
      </c>
      <c r="G6" s="23"/>
      <c r="H6" s="23"/>
      <c r="I6" s="23"/>
      <c r="J6" s="23"/>
      <c r="K6" s="23"/>
      <c r="L6" s="23"/>
      <c r="M6" s="23" t="s">
        <v>187</v>
      </c>
      <c r="N6" s="23"/>
      <c r="O6" s="23"/>
      <c r="P6" s="23"/>
    </row>
    <row r="7" spans="1:16" ht="39.950000000000003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264</v>
      </c>
      <c r="N7" s="3" t="s">
        <v>265</v>
      </c>
      <c r="O7" s="23"/>
      <c r="P7" s="23"/>
    </row>
    <row r="8" spans="1:16" ht="20.100000000000001" customHeight="1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43</v>
      </c>
      <c r="L8" s="3" t="s">
        <v>45</v>
      </c>
      <c r="M8" s="3" t="s">
        <v>47</v>
      </c>
      <c r="N8" s="3" t="s">
        <v>50</v>
      </c>
      <c r="O8" s="3" t="s">
        <v>53</v>
      </c>
      <c r="P8" s="3" t="s">
        <v>56</v>
      </c>
    </row>
    <row r="9" spans="1:16" ht="20.100000000000001" customHeight="1">
      <c r="A9" s="14" t="s">
        <v>266</v>
      </c>
      <c r="B9" s="3" t="s">
        <v>85</v>
      </c>
      <c r="C9" s="13">
        <f>D9+G9+H9</f>
        <v>25164000</v>
      </c>
      <c r="D9" s="13">
        <v>24593000</v>
      </c>
      <c r="E9" s="13">
        <v>24593000</v>
      </c>
      <c r="F9" s="13">
        <v>0</v>
      </c>
      <c r="G9" s="13">
        <v>0</v>
      </c>
      <c r="H9" s="13">
        <v>571000</v>
      </c>
      <c r="I9" s="13">
        <v>0</v>
      </c>
      <c r="J9" s="13">
        <v>0</v>
      </c>
      <c r="K9" s="13">
        <v>23298100</v>
      </c>
      <c r="L9" s="13">
        <v>1294900</v>
      </c>
      <c r="M9" s="13">
        <v>0</v>
      </c>
      <c r="N9" s="13">
        <v>0</v>
      </c>
      <c r="O9" s="13">
        <v>0</v>
      </c>
      <c r="P9" s="13">
        <v>0</v>
      </c>
    </row>
    <row r="10" spans="1:16" ht="20.100000000000001" customHeight="1">
      <c r="A10" s="4" t="s">
        <v>238</v>
      </c>
      <c r="B10" s="3" t="s">
        <v>239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>
      <c r="A11" s="4" t="s">
        <v>240</v>
      </c>
      <c r="B11" s="3"/>
      <c r="C11" s="5">
        <f>D11+G11+H11</f>
        <v>20059200</v>
      </c>
      <c r="D11" s="5">
        <v>19488200</v>
      </c>
      <c r="E11" s="5">
        <v>19488200</v>
      </c>
      <c r="F11" s="5">
        <v>0</v>
      </c>
      <c r="G11" s="5">
        <v>0</v>
      </c>
      <c r="H11" s="5">
        <v>571000</v>
      </c>
      <c r="I11" s="5">
        <v>0</v>
      </c>
      <c r="J11" s="5">
        <v>0</v>
      </c>
      <c r="K11" s="5">
        <v>18193300</v>
      </c>
      <c r="L11" s="5">
        <v>1294900</v>
      </c>
      <c r="M11" s="5">
        <v>0</v>
      </c>
      <c r="N11" s="5">
        <v>0</v>
      </c>
      <c r="O11" s="5">
        <v>0</v>
      </c>
      <c r="P11" s="5">
        <v>0</v>
      </c>
    </row>
    <row r="12" spans="1:16" ht="21.95" customHeight="1">
      <c r="A12" s="4" t="s">
        <v>241</v>
      </c>
      <c r="B12" s="3"/>
      <c r="C12" s="5">
        <f>D12+G12+H12</f>
        <v>5104800</v>
      </c>
      <c r="D12" s="5">
        <v>5104800</v>
      </c>
      <c r="E12" s="5">
        <v>5104800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5104800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20.100000000000001" customHeight="1">
      <c r="A13" s="14" t="s">
        <v>267</v>
      </c>
      <c r="B13" s="3" t="s">
        <v>93</v>
      </c>
      <c r="C13" s="13">
        <f>D13+G13+H13</f>
        <v>4235900</v>
      </c>
      <c r="D13" s="13">
        <v>2891200</v>
      </c>
      <c r="E13" s="13">
        <v>2891200</v>
      </c>
      <c r="F13" s="13">
        <v>0</v>
      </c>
      <c r="G13" s="13">
        <v>0</v>
      </c>
      <c r="H13" s="13">
        <v>1344700</v>
      </c>
      <c r="I13" s="13">
        <v>0</v>
      </c>
      <c r="J13" s="13">
        <v>0</v>
      </c>
      <c r="K13" s="13">
        <v>4235900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</row>
    <row r="14" spans="1:16" ht="20.100000000000001" customHeight="1">
      <c r="A14" s="4" t="s">
        <v>238</v>
      </c>
      <c r="B14" s="3" t="s">
        <v>243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1.95" customHeight="1">
      <c r="A15" s="4" t="s">
        <v>244</v>
      </c>
      <c r="B15" s="3"/>
      <c r="C15" s="5">
        <f>D15+G15+H15</f>
        <v>4235900</v>
      </c>
      <c r="D15" s="5">
        <v>2891200</v>
      </c>
      <c r="E15" s="5">
        <v>2891200</v>
      </c>
      <c r="F15" s="5">
        <v>0</v>
      </c>
      <c r="G15" s="5">
        <v>0</v>
      </c>
      <c r="H15" s="5">
        <v>1344700</v>
      </c>
      <c r="I15" s="5">
        <v>0</v>
      </c>
      <c r="J15" s="5">
        <v>0</v>
      </c>
      <c r="K15" s="5">
        <v>4235900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20.100000000000001" customHeight="1">
      <c r="A16" s="14" t="s">
        <v>268</v>
      </c>
      <c r="B16" s="3" t="s">
        <v>156</v>
      </c>
      <c r="C16" s="13">
        <f>D16+G16+H16</f>
        <v>3970900</v>
      </c>
      <c r="D16" s="13">
        <v>3970900</v>
      </c>
      <c r="E16" s="13">
        <v>3970900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3970900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20.100000000000001" customHeight="1">
      <c r="A17" s="4" t="s">
        <v>238</v>
      </c>
      <c r="B17" s="3" t="s">
        <v>158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1.95" customHeight="1">
      <c r="A18" s="4" t="s">
        <v>246</v>
      </c>
      <c r="B18" s="3"/>
      <c r="C18" s="5">
        <f>D18+G18+H18</f>
        <v>850800</v>
      </c>
      <c r="D18" s="5">
        <v>850800</v>
      </c>
      <c r="E18" s="5">
        <v>850800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850800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 ht="21.95" customHeight="1">
      <c r="A19" s="4" t="s">
        <v>247</v>
      </c>
      <c r="B19" s="3"/>
      <c r="C19" s="5">
        <f>D19+G19+H19</f>
        <v>3120100</v>
      </c>
      <c r="D19" s="5">
        <v>3120100</v>
      </c>
      <c r="E19" s="5">
        <v>3120100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3120100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20.100000000000001" customHeight="1">
      <c r="A20" s="12" t="s">
        <v>101</v>
      </c>
      <c r="B20" s="15" t="s">
        <v>102</v>
      </c>
      <c r="C20" s="13">
        <f>VLOOKUP("1000",$B:$Z,2,0) + VLOOKUP("2000",$B:$Z,2,0) + VLOOKUP("3000",$B:$Z,2,0)</f>
        <v>33370800</v>
      </c>
      <c r="D20" s="13">
        <f>VLOOKUP("1000",$B:$Z,3,0) + VLOOKUP("2000",$B:$Z,3,0) + VLOOKUP("3000",$B:$Z,3,0)</f>
        <v>31455100</v>
      </c>
      <c r="E20" s="13">
        <f>VLOOKUP("1000",$B:$Z,4,0) + VLOOKUP("2000",$B:$Z,4,0) + VLOOKUP("3000",$B:$Z,4,0)</f>
        <v>31455100</v>
      </c>
      <c r="F20" s="13">
        <f>VLOOKUP("1000",$B:$Z,5,0) + VLOOKUP("2000",$B:$Z,5,0) + VLOOKUP("3000",$B:$Z,5,0)</f>
        <v>0</v>
      </c>
      <c r="G20" s="13">
        <f>VLOOKUP("1000",$B:$Z,6,0) + VLOOKUP("2000",$B:$Z,6,0) + VLOOKUP("3000",$B:$Z,6,0)</f>
        <v>0</v>
      </c>
      <c r="H20" s="13">
        <f>VLOOKUP("1000",$B:$Z,7,0) + VLOOKUP("2000",$B:$Z,7,0) + VLOOKUP("3000",$B:$Z,7,0)</f>
        <v>1915700</v>
      </c>
      <c r="I20" s="13">
        <f>VLOOKUP("1000",$B:$Z,8,0) + VLOOKUP("2000",$B:$Z,8,0) + VLOOKUP("3000",$B:$Z,8,0)</f>
        <v>0</v>
      </c>
      <c r="J20" s="13">
        <f>VLOOKUP("1000",$B:$Z,9,0) + VLOOKUP("2000",$B:$Z,9,0) + VLOOKUP("3000",$B:$Z,9,0)</f>
        <v>0</v>
      </c>
      <c r="K20" s="13">
        <f>VLOOKUP("1000",$B:$Z,10,0) + VLOOKUP("2000",$B:$Z,10,0) + VLOOKUP("3000",$B:$Z,10,0)</f>
        <v>31504900</v>
      </c>
      <c r="L20" s="13">
        <f>VLOOKUP("1000",$B:$Z,11,0) + VLOOKUP("2000",$B:$Z,11,0) + VLOOKUP("3000",$B:$Z,11,0)</f>
        <v>1294900</v>
      </c>
      <c r="M20" s="13">
        <f>VLOOKUP("1000",$B:$Z,12,0) + VLOOKUP("2000",$B:$Z,12,0) + VLOOKUP("3000",$B:$Z,12,0)</f>
        <v>0</v>
      </c>
      <c r="N20" s="13">
        <f>VLOOKUP("1000",$B:$Z,13,0) + VLOOKUP("2000",$B:$Z,13,0) + VLOOKUP("3000",$B:$Z,13,0)</f>
        <v>0</v>
      </c>
      <c r="O20" s="13">
        <f>VLOOKUP("1000",$B:$Z,14,0) + VLOOKUP("2000",$B:$Z,14,0) + VLOOKUP("3000",$B:$Z,14,0)</f>
        <v>0</v>
      </c>
      <c r="P20" s="13">
        <f>VLOOKUP("1000",$B:$Z,15,0) + VLOOKUP("2000",$B:$Z,15,0) + VLOOKUP("3000",$B:$Z,15,0)</f>
        <v>0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249</v>
      </c>
      <c r="B1" s="23" t="s">
        <v>75</v>
      </c>
      <c r="C1" s="23" t="s">
        <v>269</v>
      </c>
      <c r="D1" s="23"/>
      <c r="E1" s="23"/>
      <c r="F1" s="23"/>
      <c r="G1" s="23"/>
      <c r="H1" s="23"/>
      <c r="I1" s="23" t="s">
        <v>269</v>
      </c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187</v>
      </c>
      <c r="D2" s="23"/>
      <c r="E2" s="23"/>
      <c r="F2" s="23"/>
      <c r="G2" s="23"/>
      <c r="H2" s="23"/>
      <c r="I2" s="23" t="s">
        <v>187</v>
      </c>
      <c r="J2" s="23"/>
      <c r="K2" s="23"/>
      <c r="L2" s="23"/>
      <c r="M2" s="23"/>
      <c r="N2" s="23"/>
    </row>
    <row r="3" spans="1:14" ht="30" customHeight="1">
      <c r="A3" s="23"/>
      <c r="B3" s="23"/>
      <c r="C3" s="23" t="s">
        <v>253</v>
      </c>
      <c r="D3" s="23"/>
      <c r="E3" s="23"/>
      <c r="F3" s="23"/>
      <c r="G3" s="23"/>
      <c r="H3" s="23"/>
      <c r="I3" s="23" t="s">
        <v>232</v>
      </c>
      <c r="J3" s="23"/>
      <c r="K3" s="23"/>
      <c r="L3" s="23"/>
      <c r="M3" s="23"/>
      <c r="N3" s="23"/>
    </row>
    <row r="4" spans="1:14" ht="30" customHeight="1">
      <c r="A4" s="23"/>
      <c r="B4" s="23"/>
      <c r="C4" s="23" t="s">
        <v>257</v>
      </c>
      <c r="D4" s="23" t="s">
        <v>258</v>
      </c>
      <c r="E4" s="23" t="s">
        <v>259</v>
      </c>
      <c r="F4" s="23"/>
      <c r="G4" s="23" t="s">
        <v>260</v>
      </c>
      <c r="H4" s="23" t="s">
        <v>261</v>
      </c>
      <c r="I4" s="23" t="s">
        <v>257</v>
      </c>
      <c r="J4" s="23" t="s">
        <v>258</v>
      </c>
      <c r="K4" s="23" t="s">
        <v>259</v>
      </c>
      <c r="L4" s="23"/>
      <c r="M4" s="23" t="s">
        <v>260</v>
      </c>
      <c r="N4" s="23" t="s">
        <v>261</v>
      </c>
    </row>
    <row r="5" spans="1:14" ht="30" customHeight="1">
      <c r="A5" s="23"/>
      <c r="B5" s="23"/>
      <c r="C5" s="23"/>
      <c r="D5" s="23"/>
      <c r="E5" s="23" t="s">
        <v>187</v>
      </c>
      <c r="F5" s="23"/>
      <c r="G5" s="23"/>
      <c r="H5" s="23"/>
      <c r="I5" s="23"/>
      <c r="J5" s="23"/>
      <c r="K5" s="23" t="s">
        <v>187</v>
      </c>
      <c r="L5" s="23"/>
      <c r="M5" s="23"/>
      <c r="N5" s="23"/>
    </row>
    <row r="6" spans="1:14" ht="30" customHeight="1">
      <c r="A6" s="23"/>
      <c r="B6" s="23"/>
      <c r="C6" s="23"/>
      <c r="D6" s="23"/>
      <c r="E6" s="3" t="s">
        <v>264</v>
      </c>
      <c r="F6" s="3" t="s">
        <v>265</v>
      </c>
      <c r="G6" s="23"/>
      <c r="H6" s="23"/>
      <c r="I6" s="23"/>
      <c r="J6" s="23"/>
      <c r="K6" s="3" t="s">
        <v>264</v>
      </c>
      <c r="L6" s="3" t="s">
        <v>265</v>
      </c>
      <c r="M6" s="23"/>
      <c r="N6" s="23"/>
    </row>
    <row r="7" spans="1:14" ht="20.100000000000001" customHeight="1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43</v>
      </c>
      <c r="L7" s="3" t="s">
        <v>45</v>
      </c>
      <c r="M7" s="3" t="s">
        <v>47</v>
      </c>
      <c r="N7" s="3" t="s">
        <v>50</v>
      </c>
    </row>
    <row r="8" spans="1:14" ht="20.100000000000001" customHeight="1">
      <c r="A8" s="14" t="s">
        <v>266</v>
      </c>
      <c r="B8" s="3" t="s">
        <v>85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571000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20.100000000000001" customHeight="1">
      <c r="A9" s="4" t="s">
        <v>238</v>
      </c>
      <c r="B9" s="3" t="s">
        <v>239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0.100000000000001" customHeight="1">
      <c r="A10" s="4" t="s">
        <v>240</v>
      </c>
      <c r="B10" s="3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571000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 ht="20.100000000000001" customHeight="1">
      <c r="A11" s="4" t="s">
        <v>241</v>
      </c>
      <c r="B11" s="3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20.100000000000001" customHeight="1">
      <c r="A12" s="14" t="s">
        <v>267</v>
      </c>
      <c r="B12" s="3" t="s">
        <v>93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20.100000000000001" customHeight="1">
      <c r="A13" s="4" t="s">
        <v>238</v>
      </c>
      <c r="B13" s="3" t="s">
        <v>243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20.100000000000001" customHeight="1">
      <c r="A14" s="4" t="s">
        <v>244</v>
      </c>
      <c r="B14" s="3"/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20.100000000000001" customHeight="1">
      <c r="A15" s="14" t="s">
        <v>268</v>
      </c>
      <c r="B15" s="3" t="s">
        <v>156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 ht="20.100000000000001" customHeight="1">
      <c r="A16" s="4" t="s">
        <v>238</v>
      </c>
      <c r="B16" s="3" t="s">
        <v>158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0.100000000000001" customHeight="1">
      <c r="A17" s="4" t="s">
        <v>246</v>
      </c>
      <c r="B17" s="3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 ht="20.100000000000001" customHeight="1">
      <c r="A18" s="4" t="s">
        <v>247</v>
      </c>
      <c r="B18" s="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20.100000000000001" customHeight="1">
      <c r="A19" s="12" t="s">
        <v>101</v>
      </c>
      <c r="B19" s="15" t="s">
        <v>102</v>
      </c>
      <c r="C19" s="13">
        <f>VLOOKUP("1000",$B:$Z,2,0) + VLOOKUP("2000",$B:$Z,2,0) + VLOOKUP("3000",$B:$Z,2,0)</f>
        <v>0</v>
      </c>
      <c r="D19" s="13">
        <f>VLOOKUP("1000",$B:$Z,3,0) + VLOOKUP("2000",$B:$Z,3,0) + VLOOKUP("3000",$B:$Z,3,0)</f>
        <v>0</v>
      </c>
      <c r="E19" s="13">
        <f>VLOOKUP("1000",$B:$Z,4,0) + VLOOKUP("2000",$B:$Z,4,0) + VLOOKUP("3000",$B:$Z,4,0)</f>
        <v>0</v>
      </c>
      <c r="F19" s="13">
        <f>VLOOKUP("1000",$B:$Z,5,0) + VLOOKUP("2000",$B:$Z,5,0) + VLOOKUP("3000",$B:$Z,5,0)</f>
        <v>0</v>
      </c>
      <c r="G19" s="13">
        <f>VLOOKUP("1000",$B:$Z,6,0) + VLOOKUP("2000",$B:$Z,6,0) + VLOOKUP("3000",$B:$Z,6,0)</f>
        <v>0</v>
      </c>
      <c r="H19" s="13">
        <f>VLOOKUP("1000",$B:$Z,7,0) + VLOOKUP("2000",$B:$Z,7,0) + VLOOKUP("3000",$B:$Z,7,0)</f>
        <v>0</v>
      </c>
      <c r="I19" s="13">
        <f>VLOOKUP("1000",$B:$Z,8,0) + VLOOKUP("2000",$B:$Z,8,0) + VLOOKUP("3000",$B:$Z,8,0)</f>
        <v>571000</v>
      </c>
      <c r="J19" s="13">
        <f>VLOOKUP("1000",$B:$Z,9,0) + VLOOKUP("2000",$B:$Z,9,0) + VLOOKUP("3000",$B:$Z,9,0)</f>
        <v>0</v>
      </c>
      <c r="K19" s="13">
        <f>VLOOKUP("1000",$B:$Z,10,0) + VLOOKUP("2000",$B:$Z,10,0) + VLOOKUP("3000",$B:$Z,10,0)</f>
        <v>0</v>
      </c>
      <c r="L19" s="13">
        <f>VLOOKUP("1000",$B:$Z,11,0) + VLOOKUP("2000",$B:$Z,11,0) + VLOOKUP("3000",$B:$Z,11,0)</f>
        <v>0</v>
      </c>
      <c r="M19" s="13">
        <f>VLOOKUP("1000",$B:$Z,12,0) + VLOOKUP("2000",$B:$Z,12,0) + VLOOKUP("3000",$B:$Z,12,0)</f>
        <v>0</v>
      </c>
      <c r="N19" s="13">
        <f>VLOOKUP("1000",$B:$Z,13,0) + VLOOKUP("2000",$B:$Z,13,0) + VLOOKUP("3000",$B:$Z,13,0)</f>
        <v>0</v>
      </c>
    </row>
  </sheetData>
  <mergeCells count="20">
    <mergeCell ref="M4:M6"/>
    <mergeCell ref="N4:N6"/>
    <mergeCell ref="E5:F5"/>
    <mergeCell ref="K5:L5"/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Титульный лист</vt:lpstr>
      <vt:lpstr>1.1</vt:lpstr>
      <vt:lpstr>1.2</vt:lpstr>
      <vt:lpstr>1.3</vt:lpstr>
      <vt:lpstr>1.4</vt:lpstr>
      <vt:lpstr>1.5</vt:lpstr>
      <vt:lpstr>1.6 (1)</vt:lpstr>
      <vt:lpstr>1.6 (2)</vt:lpstr>
      <vt:lpstr>1.6 (3)</vt:lpstr>
      <vt:lpstr>1.6 (4)</vt:lpstr>
      <vt:lpstr>1.7</vt:lpstr>
      <vt:lpstr>1.8.1</vt:lpstr>
      <vt:lpstr>1.8.2</vt:lpstr>
      <vt:lpstr>1.9</vt:lpstr>
      <vt:lpstr>2.1 (1)</vt:lpstr>
      <vt:lpstr>2.1 (2)</vt:lpstr>
      <vt:lpstr>2.2</vt:lpstr>
      <vt:lpstr>2.3 (1)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2024-11-25T04:47:30Z</dcterms:created>
  <dcterms:modified xsi:type="dcterms:W3CDTF">2024-11-25T04:47:30Z</dcterms:modified>
</cp:coreProperties>
</file>